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2" windowWidth="12120" windowHeight="9120"/>
  </bookViews>
  <sheets>
    <sheet name="Exh. 18.34 PV Mixed Use " sheetId="1" r:id="rId1"/>
  </sheets>
  <definedNames>
    <definedName name="\P" localSheetId="0">'Exh. 18.34 PV Mixed Use '!#REF!</definedName>
    <definedName name="\P">#REF!</definedName>
    <definedName name="\S" localSheetId="0">'Exh. 18.34 PV Mixed Use '!#REF!</definedName>
    <definedName name="\S">#REF!</definedName>
    <definedName name="_xlnm.Print_Area" localSheetId="0">'Exh. 18.34 PV Mixed Use '!$A$1:$M$163</definedName>
  </definedNames>
  <calcPr calcId="125725"/>
</workbook>
</file>

<file path=xl/calcChain.xml><?xml version="1.0" encoding="utf-8"?>
<calcChain xmlns="http://schemas.openxmlformats.org/spreadsheetml/2006/main">
  <c r="E147" i="1"/>
  <c r="E146"/>
  <c r="E145"/>
  <c r="E144"/>
  <c r="E143"/>
  <c r="E142"/>
  <c r="E141"/>
  <c r="E140"/>
  <c r="E139"/>
  <c r="E129"/>
  <c r="E128"/>
  <c r="E127"/>
  <c r="E126"/>
  <c r="E125"/>
  <c r="E124"/>
  <c r="E123"/>
  <c r="E122"/>
  <c r="E121"/>
  <c r="E111"/>
  <c r="E110"/>
  <c r="E109"/>
  <c r="E108"/>
  <c r="E107"/>
  <c r="E106"/>
  <c r="E105"/>
  <c r="E104"/>
  <c r="E103"/>
  <c r="E91"/>
  <c r="E90"/>
  <c r="E89"/>
  <c r="E88"/>
  <c r="E87"/>
  <c r="E86"/>
  <c r="E85"/>
  <c r="E84"/>
  <c r="E83"/>
  <c r="E71"/>
  <c r="E70"/>
  <c r="E69"/>
  <c r="E68"/>
  <c r="E67"/>
  <c r="E66"/>
  <c r="E65"/>
  <c r="E64"/>
  <c r="E63"/>
  <c r="E52"/>
  <c r="E51"/>
  <c r="E50"/>
  <c r="E49"/>
  <c r="E48"/>
  <c r="E47"/>
  <c r="E46"/>
  <c r="E45"/>
  <c r="E44"/>
  <c r="E34"/>
  <c r="E33"/>
  <c r="E32"/>
  <c r="E31"/>
  <c r="E30"/>
  <c r="E29"/>
  <c r="E28"/>
  <c r="E27"/>
  <c r="E26"/>
  <c r="E11"/>
  <c r="E12"/>
  <c r="E13"/>
  <c r="E14"/>
  <c r="E15"/>
  <c r="E16"/>
  <c r="E17"/>
  <c r="E18"/>
  <c r="E10"/>
  <c r="B7"/>
  <c r="F10"/>
  <c r="F83"/>
  <c r="F11"/>
  <c r="F12"/>
  <c r="F28"/>
  <c r="G28"/>
  <c r="F13"/>
  <c r="F14"/>
  <c r="F15"/>
  <c r="F16"/>
  <c r="F109"/>
  <c r="G109"/>
  <c r="F17"/>
  <c r="F18"/>
  <c r="K18"/>
  <c r="K36"/>
  <c r="B23"/>
  <c r="B32"/>
  <c r="A26"/>
  <c r="B26"/>
  <c r="D26"/>
  <c r="F26"/>
  <c r="G26"/>
  <c r="H26"/>
  <c r="I26"/>
  <c r="M26"/>
  <c r="A27"/>
  <c r="D27"/>
  <c r="G27"/>
  <c r="J27"/>
  <c r="F27"/>
  <c r="H27"/>
  <c r="I27"/>
  <c r="K27"/>
  <c r="M27"/>
  <c r="A28"/>
  <c r="B28"/>
  <c r="D28"/>
  <c r="H28"/>
  <c r="I28"/>
  <c r="M28"/>
  <c r="A29"/>
  <c r="D29"/>
  <c r="G29"/>
  <c r="J29"/>
  <c r="F29"/>
  <c r="H29"/>
  <c r="I29"/>
  <c r="K29"/>
  <c r="M29"/>
  <c r="A30"/>
  <c r="B30"/>
  <c r="D30"/>
  <c r="F30"/>
  <c r="G30"/>
  <c r="H30"/>
  <c r="J30"/>
  <c r="K30"/>
  <c r="I30"/>
  <c r="M30"/>
  <c r="A31"/>
  <c r="D31"/>
  <c r="G31"/>
  <c r="J31"/>
  <c r="F31"/>
  <c r="H31"/>
  <c r="I31"/>
  <c r="A32"/>
  <c r="D32"/>
  <c r="H32"/>
  <c r="I32"/>
  <c r="A33"/>
  <c r="B33"/>
  <c r="D33"/>
  <c r="F33"/>
  <c r="G33"/>
  <c r="H33"/>
  <c r="I33"/>
  <c r="A34"/>
  <c r="D34"/>
  <c r="H34"/>
  <c r="J34"/>
  <c r="K34"/>
  <c r="F34"/>
  <c r="G34"/>
  <c r="I34"/>
  <c r="C35"/>
  <c r="B41"/>
  <c r="A44"/>
  <c r="B44"/>
  <c r="D44"/>
  <c r="F44"/>
  <c r="G44"/>
  <c r="H44"/>
  <c r="J44"/>
  <c r="K44"/>
  <c r="I44"/>
  <c r="M44"/>
  <c r="A45"/>
  <c r="D45"/>
  <c r="G45"/>
  <c r="J45"/>
  <c r="F45"/>
  <c r="H45"/>
  <c r="I45"/>
  <c r="M45"/>
  <c r="A46"/>
  <c r="B46"/>
  <c r="D46"/>
  <c r="H46"/>
  <c r="I46"/>
  <c r="M46"/>
  <c r="A47"/>
  <c r="D47"/>
  <c r="G47"/>
  <c r="J47"/>
  <c r="F47"/>
  <c r="H47"/>
  <c r="I47"/>
  <c r="M47"/>
  <c r="A48"/>
  <c r="B48"/>
  <c r="D48"/>
  <c r="F48"/>
  <c r="G48"/>
  <c r="H48"/>
  <c r="I48"/>
  <c r="M48"/>
  <c r="A49"/>
  <c r="D49"/>
  <c r="G49"/>
  <c r="J49"/>
  <c r="F49"/>
  <c r="H49"/>
  <c r="I49"/>
  <c r="K49"/>
  <c r="A50"/>
  <c r="D50"/>
  <c r="H50"/>
  <c r="I50"/>
  <c r="A51"/>
  <c r="B51"/>
  <c r="D51"/>
  <c r="F51"/>
  <c r="G51"/>
  <c r="H51"/>
  <c r="J51"/>
  <c r="K51"/>
  <c r="I51"/>
  <c r="A52"/>
  <c r="D52"/>
  <c r="H52"/>
  <c r="J52"/>
  <c r="K52"/>
  <c r="F52"/>
  <c r="G52"/>
  <c r="I52"/>
  <c r="C53"/>
  <c r="K54"/>
  <c r="B60"/>
  <c r="A63"/>
  <c r="B63"/>
  <c r="D63"/>
  <c r="F63"/>
  <c r="G63"/>
  <c r="H63"/>
  <c r="I63"/>
  <c r="M63"/>
  <c r="A64"/>
  <c r="D64"/>
  <c r="G64"/>
  <c r="J64"/>
  <c r="F64"/>
  <c r="H64"/>
  <c r="I64"/>
  <c r="K64"/>
  <c r="M64"/>
  <c r="A65"/>
  <c r="B65"/>
  <c r="D65"/>
  <c r="H65"/>
  <c r="I65"/>
  <c r="M65"/>
  <c r="A66"/>
  <c r="D66"/>
  <c r="G66"/>
  <c r="J66"/>
  <c r="F66"/>
  <c r="H66"/>
  <c r="I66"/>
  <c r="K66"/>
  <c r="M66"/>
  <c r="A67"/>
  <c r="B67"/>
  <c r="D67"/>
  <c r="F67"/>
  <c r="G67"/>
  <c r="H67"/>
  <c r="I67"/>
  <c r="M67"/>
  <c r="A68"/>
  <c r="D68"/>
  <c r="G68"/>
  <c r="J68"/>
  <c r="F68"/>
  <c r="H68"/>
  <c r="I68"/>
  <c r="K68"/>
  <c r="A69"/>
  <c r="D69"/>
  <c r="H69"/>
  <c r="I69"/>
  <c r="A70"/>
  <c r="B70"/>
  <c r="D70"/>
  <c r="F70"/>
  <c r="G70"/>
  <c r="H70"/>
  <c r="I70"/>
  <c r="A71"/>
  <c r="D71"/>
  <c r="H71"/>
  <c r="J71"/>
  <c r="K71"/>
  <c r="F71"/>
  <c r="G71"/>
  <c r="I71"/>
  <c r="C72"/>
  <c r="K73"/>
  <c r="B80"/>
  <c r="A83"/>
  <c r="D83"/>
  <c r="H83"/>
  <c r="I83"/>
  <c r="A84"/>
  <c r="D84"/>
  <c r="H84"/>
  <c r="J84"/>
  <c r="K84"/>
  <c r="F84"/>
  <c r="G84"/>
  <c r="I84"/>
  <c r="A85"/>
  <c r="D85"/>
  <c r="H85"/>
  <c r="I85"/>
  <c r="A86"/>
  <c r="D86"/>
  <c r="H86"/>
  <c r="J86"/>
  <c r="K86"/>
  <c r="F86"/>
  <c r="G86"/>
  <c r="I86"/>
  <c r="A87"/>
  <c r="D87"/>
  <c r="H87"/>
  <c r="F87"/>
  <c r="I87"/>
  <c r="A88"/>
  <c r="D88"/>
  <c r="H88"/>
  <c r="J88"/>
  <c r="K88"/>
  <c r="F88"/>
  <c r="G88"/>
  <c r="I88"/>
  <c r="A89"/>
  <c r="D89"/>
  <c r="G89"/>
  <c r="J89"/>
  <c r="F89"/>
  <c r="H89"/>
  <c r="I89"/>
  <c r="K89"/>
  <c r="A90"/>
  <c r="D90"/>
  <c r="H90"/>
  <c r="F90"/>
  <c r="I90"/>
  <c r="A91"/>
  <c r="B91"/>
  <c r="D91"/>
  <c r="F91"/>
  <c r="G91"/>
  <c r="H91"/>
  <c r="I91"/>
  <c r="C92"/>
  <c r="K93"/>
  <c r="B100"/>
  <c r="A103"/>
  <c r="B103"/>
  <c r="D103"/>
  <c r="G103"/>
  <c r="J103"/>
  <c r="F103"/>
  <c r="H103"/>
  <c r="I103"/>
  <c r="K103"/>
  <c r="M103"/>
  <c r="A104"/>
  <c r="B104"/>
  <c r="D104"/>
  <c r="F104"/>
  <c r="G104"/>
  <c r="H104"/>
  <c r="I104"/>
  <c r="M104"/>
  <c r="A105"/>
  <c r="B105"/>
  <c r="D105"/>
  <c r="G105"/>
  <c r="J105"/>
  <c r="F105"/>
  <c r="H105"/>
  <c r="I105"/>
  <c r="K105"/>
  <c r="M105"/>
  <c r="A106"/>
  <c r="B106"/>
  <c r="D106"/>
  <c r="F106"/>
  <c r="G106"/>
  <c r="H106"/>
  <c r="J106"/>
  <c r="K106"/>
  <c r="I106"/>
  <c r="M106"/>
  <c r="A107"/>
  <c r="B107"/>
  <c r="D107"/>
  <c r="G107"/>
  <c r="J107"/>
  <c r="F107"/>
  <c r="H107"/>
  <c r="I107"/>
  <c r="K107"/>
  <c r="M107"/>
  <c r="A108"/>
  <c r="B108"/>
  <c r="D108"/>
  <c r="F108"/>
  <c r="G108"/>
  <c r="H108"/>
  <c r="I108"/>
  <c r="A109"/>
  <c r="D109"/>
  <c r="H109"/>
  <c r="J109"/>
  <c r="K109"/>
  <c r="I109"/>
  <c r="A110"/>
  <c r="B110"/>
  <c r="D110"/>
  <c r="G110"/>
  <c r="J110"/>
  <c r="F110"/>
  <c r="H110"/>
  <c r="I110"/>
  <c r="K110"/>
  <c r="A111"/>
  <c r="D111"/>
  <c r="H111"/>
  <c r="F111"/>
  <c r="I111"/>
  <c r="C112"/>
  <c r="K113"/>
  <c r="B118"/>
  <c r="A121"/>
  <c r="D121"/>
  <c r="D130"/>
  <c r="F121"/>
  <c r="G121"/>
  <c r="I121"/>
  <c r="A122"/>
  <c r="B122"/>
  <c r="D122"/>
  <c r="G122"/>
  <c r="J122"/>
  <c r="F122"/>
  <c r="H122"/>
  <c r="I122"/>
  <c r="K122"/>
  <c r="A123"/>
  <c r="D123"/>
  <c r="H123"/>
  <c r="I123"/>
  <c r="A124"/>
  <c r="B124"/>
  <c r="D124"/>
  <c r="F124"/>
  <c r="G124"/>
  <c r="H124"/>
  <c r="I124"/>
  <c r="A125"/>
  <c r="D125"/>
  <c r="H125"/>
  <c r="J125"/>
  <c r="K125"/>
  <c r="F125"/>
  <c r="G125"/>
  <c r="I125"/>
  <c r="A126"/>
  <c r="B126"/>
  <c r="D126"/>
  <c r="G126"/>
  <c r="J126"/>
  <c r="F126"/>
  <c r="H126"/>
  <c r="I126"/>
  <c r="K126"/>
  <c r="A127"/>
  <c r="D127"/>
  <c r="H127"/>
  <c r="I127"/>
  <c r="A128"/>
  <c r="B128"/>
  <c r="D128"/>
  <c r="F128"/>
  <c r="G128"/>
  <c r="H128"/>
  <c r="I128"/>
  <c r="A129"/>
  <c r="D129"/>
  <c r="H129"/>
  <c r="J129"/>
  <c r="K129"/>
  <c r="F129"/>
  <c r="G129"/>
  <c r="I129"/>
  <c r="C130"/>
  <c r="K131"/>
  <c r="B136"/>
  <c r="A139"/>
  <c r="B139"/>
  <c r="D139"/>
  <c r="H139"/>
  <c r="F139"/>
  <c r="I139"/>
  <c r="A140"/>
  <c r="B140"/>
  <c r="D140"/>
  <c r="F140"/>
  <c r="G140"/>
  <c r="H140"/>
  <c r="I140"/>
  <c r="A141"/>
  <c r="D141"/>
  <c r="H141"/>
  <c r="J141"/>
  <c r="K141"/>
  <c r="F141"/>
  <c r="G141"/>
  <c r="I141"/>
  <c r="A142"/>
  <c r="B142"/>
  <c r="D142"/>
  <c r="G142"/>
  <c r="J142"/>
  <c r="F142"/>
  <c r="H142"/>
  <c r="I142"/>
  <c r="K142"/>
  <c r="A143"/>
  <c r="B143"/>
  <c r="D143"/>
  <c r="H143"/>
  <c r="F143"/>
  <c r="I143"/>
  <c r="A144"/>
  <c r="B144"/>
  <c r="D144"/>
  <c r="F144"/>
  <c r="G144"/>
  <c r="H144"/>
  <c r="I144"/>
  <c r="A145"/>
  <c r="D145"/>
  <c r="H145"/>
  <c r="J145"/>
  <c r="K145"/>
  <c r="F145"/>
  <c r="G145"/>
  <c r="I145"/>
  <c r="A146"/>
  <c r="B146"/>
  <c r="D146"/>
  <c r="G146"/>
  <c r="J146"/>
  <c r="F146"/>
  <c r="H146"/>
  <c r="I146"/>
  <c r="A147"/>
  <c r="B147"/>
  <c r="D147"/>
  <c r="H147"/>
  <c r="F147"/>
  <c r="I147"/>
  <c r="C148"/>
  <c r="K149"/>
  <c r="A157"/>
  <c r="A158"/>
  <c r="A159"/>
  <c r="A160"/>
  <c r="A161"/>
  <c r="A162"/>
  <c r="A163"/>
  <c r="J139"/>
  <c r="K139"/>
  <c r="J108"/>
  <c r="K108"/>
  <c r="J104"/>
  <c r="K104"/>
  <c r="J91"/>
  <c r="K91"/>
  <c r="J70"/>
  <c r="K70"/>
  <c r="J63"/>
  <c r="K63"/>
  <c r="K146"/>
  <c r="J144"/>
  <c r="K144"/>
  <c r="J90"/>
  <c r="K90"/>
  <c r="J67"/>
  <c r="K67"/>
  <c r="K47"/>
  <c r="K45"/>
  <c r="J33"/>
  <c r="K33"/>
  <c r="K31"/>
  <c r="J28"/>
  <c r="K28"/>
  <c r="J26"/>
  <c r="K26"/>
  <c r="B112"/>
  <c r="J48"/>
  <c r="K48"/>
  <c r="J140"/>
  <c r="K140"/>
  <c r="B148"/>
  <c r="J128"/>
  <c r="K128"/>
  <c r="J124"/>
  <c r="K124"/>
  <c r="D148"/>
  <c r="B145"/>
  <c r="B141"/>
  <c r="B129"/>
  <c r="F127"/>
  <c r="G127"/>
  <c r="J127"/>
  <c r="K127"/>
  <c r="B125"/>
  <c r="F123"/>
  <c r="G123"/>
  <c r="J123"/>
  <c r="K123"/>
  <c r="H121"/>
  <c r="J121"/>
  <c r="K121"/>
  <c r="B121"/>
  <c r="B130"/>
  <c r="D112"/>
  <c r="B109"/>
  <c r="B88"/>
  <c r="M86"/>
  <c r="B86"/>
  <c r="F85"/>
  <c r="M84"/>
  <c r="B84"/>
  <c r="B71"/>
  <c r="F69"/>
  <c r="G69"/>
  <c r="J69"/>
  <c r="K69"/>
  <c r="B52"/>
  <c r="F50"/>
  <c r="B34"/>
  <c r="F32"/>
  <c r="G147"/>
  <c r="J147"/>
  <c r="K147"/>
  <c r="G143"/>
  <c r="J143"/>
  <c r="K143"/>
  <c r="G139"/>
  <c r="G111"/>
  <c r="J111"/>
  <c r="K111"/>
  <c r="K112"/>
  <c r="K114"/>
  <c r="K115"/>
  <c r="C101"/>
  <c r="C161"/>
  <c r="D92"/>
  <c r="G90"/>
  <c r="B89"/>
  <c r="G87"/>
  <c r="J87"/>
  <c r="K87"/>
  <c r="G85"/>
  <c r="J85"/>
  <c r="K85"/>
  <c r="G83"/>
  <c r="J83"/>
  <c r="K83"/>
  <c r="B68"/>
  <c r="B72"/>
  <c r="B66"/>
  <c r="F65"/>
  <c r="G65"/>
  <c r="J65"/>
  <c r="K65"/>
  <c r="B64"/>
  <c r="G50"/>
  <c r="J50"/>
  <c r="K50"/>
  <c r="B49"/>
  <c r="B47"/>
  <c r="F46"/>
  <c r="G46"/>
  <c r="J46"/>
  <c r="K46"/>
  <c r="K53"/>
  <c r="K55"/>
  <c r="K56"/>
  <c r="C42"/>
  <c r="B45"/>
  <c r="B53"/>
  <c r="G32"/>
  <c r="J32"/>
  <c r="K32"/>
  <c r="B31"/>
  <c r="B29"/>
  <c r="B27"/>
  <c r="B35"/>
  <c r="B127"/>
  <c r="B123"/>
  <c r="B111"/>
  <c r="B90"/>
  <c r="M87"/>
  <c r="B87"/>
  <c r="M85"/>
  <c r="B85"/>
  <c r="M83"/>
  <c r="B83"/>
  <c r="D72"/>
  <c r="B69"/>
  <c r="D53"/>
  <c r="B50"/>
  <c r="D35"/>
  <c r="F42"/>
  <c r="C158"/>
  <c r="K92"/>
  <c r="K94"/>
  <c r="K95"/>
  <c r="C81"/>
  <c r="C160"/>
  <c r="K148"/>
  <c r="K150"/>
  <c r="K151"/>
  <c r="C137"/>
  <c r="C163"/>
  <c r="K72"/>
  <c r="K74"/>
  <c r="K75"/>
  <c r="C61"/>
  <c r="B92"/>
  <c r="K130"/>
  <c r="K132"/>
  <c r="K133"/>
  <c r="C119"/>
  <c r="C162"/>
  <c r="K35"/>
  <c r="K37"/>
  <c r="K38"/>
  <c r="C24"/>
  <c r="C157"/>
  <c r="F24"/>
  <c r="C159"/>
  <c r="F61"/>
</calcChain>
</file>

<file path=xl/sharedStrings.xml><?xml version="1.0" encoding="utf-8"?>
<sst xmlns="http://schemas.openxmlformats.org/spreadsheetml/2006/main" count="188" uniqueCount="73">
  <si>
    <t>Blue cell are formulas</t>
  </si>
  <si>
    <t>Site Data</t>
  </si>
  <si>
    <t>Gross Acres</t>
  </si>
  <si>
    <t xml:space="preserve"> FINANCIAL ANALYSIS</t>
  </si>
  <si>
    <t>Less Interior Road &amp; FP</t>
  </si>
  <si>
    <t>OF</t>
  </si>
  <si>
    <t>Development Acres</t>
  </si>
  <si>
    <t>DATA INPUT</t>
  </si>
  <si>
    <t>Mid Range Forecast</t>
  </si>
  <si>
    <t>Land Use Type</t>
  </si>
  <si>
    <t>Less 'Mgt.\Sells\Tax Cost</t>
  </si>
  <si>
    <t>Absorption Avg. Ac. Per Year</t>
  </si>
  <si>
    <t>Absorption Year Start</t>
  </si>
  <si>
    <t>Discount Rate</t>
  </si>
  <si>
    <t>Apartment</t>
  </si>
  <si>
    <t xml:space="preserve">Item </t>
  </si>
  <si>
    <t>Cost</t>
  </si>
  <si>
    <t>Retail</t>
  </si>
  <si>
    <t>NA</t>
  </si>
  <si>
    <t>Office</t>
  </si>
  <si>
    <t>Total Cost</t>
  </si>
  <si>
    <t xml:space="preserve">FINANCIAL ANALYSIS </t>
  </si>
  <si>
    <t>Base Alternative</t>
  </si>
  <si>
    <t>Investment-&gt;</t>
  </si>
  <si>
    <t>Acres</t>
  </si>
  <si>
    <t>Balanced Mix</t>
  </si>
  <si>
    <t>PV per acre-&gt;</t>
  </si>
  <si>
    <t>Per Sq. Ft.-&gt;</t>
  </si>
  <si>
    <t>% Mix</t>
  </si>
  <si>
    <t>Land Use Mix   (Acres)</t>
  </si>
  <si>
    <t>Absorption Avg.Ac/Yr.</t>
  </si>
  <si>
    <t>Net $ Per Ac.</t>
  </si>
  <si>
    <t>Yearly Amount</t>
  </si>
  <si>
    <t>Years to Absorb</t>
  </si>
  <si>
    <t>Year Start</t>
  </si>
  <si>
    <t>PV at Start Yr.</t>
  </si>
  <si>
    <t>Density Per Ac.</t>
  </si>
  <si>
    <t>Unit Absorb. Per Year</t>
  </si>
  <si>
    <t xml:space="preserve">Less Upfront Development Cost </t>
  </si>
  <si>
    <t>Total PV</t>
  </si>
  <si>
    <t>PV Per Gross Ac       ---&gt;</t>
  </si>
  <si>
    <t xml:space="preserve">Acres </t>
  </si>
  <si>
    <t>As Currently Zoned</t>
  </si>
  <si>
    <t>PV per acre</t>
  </si>
  <si>
    <t>Retail Emphasis</t>
  </si>
  <si>
    <t xml:space="preserve">Less Upfront Cost </t>
  </si>
  <si>
    <t>Office Emphasis</t>
  </si>
  <si>
    <t>Apartment Emphasis</t>
  </si>
  <si>
    <t xml:space="preserve"> All Apartment</t>
  </si>
  <si>
    <t>All Retail</t>
  </si>
  <si>
    <t xml:space="preserve">SUMMARY OF ALTERNATIVES- </t>
  </si>
  <si>
    <t>Description</t>
  </si>
  <si>
    <t>Alternative #</t>
  </si>
  <si>
    <t>PV Gross Ac.</t>
  </si>
  <si>
    <t>Comment</t>
  </si>
  <si>
    <r>
      <t xml:space="preserve">Less Development Cost/   </t>
    </r>
    <r>
      <rPr>
        <b/>
        <sz val="8"/>
        <rFont val="Arial"/>
        <family val="2"/>
      </rPr>
      <t>(onsite)</t>
    </r>
  </si>
  <si>
    <t>Insert Acreage Mix For Each Alternative</t>
  </si>
  <si>
    <t>Upfront Off-Site Cost</t>
  </si>
  <si>
    <t>PV Lump Sum Yr. 0</t>
  </si>
  <si>
    <t>ALTERNATIVE LAND-USE MIXES</t>
  </si>
  <si>
    <t>Calculations for Exhibit 18.34</t>
  </si>
  <si>
    <t>Lots\User Sale Price/Acre</t>
  </si>
  <si>
    <t>Alternative 1--&gt;</t>
  </si>
  <si>
    <t>Alterative 2 --&gt;</t>
  </si>
  <si>
    <t>Alterative 3 --&gt;</t>
  </si>
  <si>
    <t>Alterative 4--&gt;</t>
  </si>
  <si>
    <t>Alterative 5 --&gt;</t>
  </si>
  <si>
    <t>Alterative 6 --&gt;</t>
  </si>
  <si>
    <t>Alterative 7 --&gt;</t>
  </si>
  <si>
    <t>Net Sale Price per Square Foot</t>
  </si>
  <si>
    <t>Net Sale Price per Acre</t>
  </si>
  <si>
    <t>Net $ per Acre</t>
  </si>
  <si>
    <t>Net $ per Sq. Ft.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</si>
</sst>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0.0%"/>
    <numFmt numFmtId="165" formatCode="#,##0.000_);\(#,##0.000\)"/>
    <numFmt numFmtId="166" formatCode="#,##0.0_);\(#,##0.0\)"/>
    <numFmt numFmtId="167" formatCode="hh:mm\ AM/PM"/>
    <numFmt numFmtId="168" formatCode="mm/dd/yy"/>
    <numFmt numFmtId="169" formatCode="_(&quot;$&quot;* #,##0_);_(&quot;$&quot;* \(#,##0\);_(&quot;$&quot;* &quot;-&quot;??_);_(@_)"/>
  </numFmts>
  <fonts count="12">
    <font>
      <sz val="12"/>
      <name val="Arial"/>
    </font>
    <font>
      <sz val="10"/>
      <name val="Arial"/>
    </font>
    <font>
      <sz val="10"/>
      <color indexed="4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u/>
      <sz val="10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2" borderId="0"/>
    <xf numFmtId="44" fontId="1" fillId="0" borderId="0" applyFont="0" applyFill="0" applyBorder="0" applyAlignment="0" applyProtection="0"/>
  </cellStyleXfs>
  <cellXfs count="131">
    <xf numFmtId="0" fontId="0" fillId="2" borderId="0" xfId="0" applyNumberFormat="1"/>
    <xf numFmtId="168" fontId="2" fillId="2" borderId="0" xfId="0" applyNumberFormat="1" applyFont="1" applyProtection="1">
      <protection locked="0"/>
    </xf>
    <xf numFmtId="0" fontId="3" fillId="2" borderId="0" xfId="0" applyNumberFormat="1" applyFont="1"/>
    <xf numFmtId="167" fontId="3" fillId="2" borderId="0" xfId="0" applyNumberFormat="1" applyFont="1"/>
    <xf numFmtId="0" fontId="4" fillId="2" borderId="0" xfId="0" applyNumberFormat="1" applyFont="1"/>
    <xf numFmtId="0" fontId="3" fillId="2" borderId="0" xfId="0" applyNumberFormat="1" applyFont="1" applyProtection="1">
      <protection locked="0"/>
    </xf>
    <xf numFmtId="0" fontId="5" fillId="2" borderId="1" xfId="0" applyNumberFormat="1" applyFont="1" applyBorder="1" applyProtection="1">
      <protection locked="0"/>
    </xf>
    <xf numFmtId="0" fontId="3" fillId="2" borderId="2" xfId="0" applyNumberFormat="1" applyFont="1" applyBorder="1" applyProtection="1">
      <protection locked="0"/>
    </xf>
    <xf numFmtId="0" fontId="5" fillId="2" borderId="0" xfId="0" applyNumberFormat="1" applyFont="1" applyProtection="1">
      <protection locked="0"/>
    </xf>
    <xf numFmtId="0" fontId="3" fillId="2" borderId="3" xfId="0" applyNumberFormat="1" applyFont="1" applyBorder="1" applyProtection="1">
      <protection locked="0"/>
    </xf>
    <xf numFmtId="0" fontId="3" fillId="2" borderId="4" xfId="0" applyNumberFormat="1" applyFont="1" applyBorder="1" applyProtection="1">
      <protection locked="0"/>
    </xf>
    <xf numFmtId="164" fontId="3" fillId="2" borderId="4" xfId="0" applyNumberFormat="1" applyFont="1" applyBorder="1" applyProtection="1">
      <protection locked="0"/>
    </xf>
    <xf numFmtId="7" fontId="3" fillId="2" borderId="0" xfId="0" applyNumberFormat="1" applyFont="1" applyProtection="1">
      <protection locked="0"/>
    </xf>
    <xf numFmtId="9" fontId="3" fillId="2" borderId="0" xfId="0" applyNumberFormat="1" applyFont="1" applyProtection="1">
      <protection locked="0"/>
    </xf>
    <xf numFmtId="5" fontId="0" fillId="2" borderId="0" xfId="0" applyNumberFormat="1"/>
    <xf numFmtId="0" fontId="3" fillId="2" borderId="5" xfId="0" applyNumberFormat="1" applyFont="1" applyBorder="1" applyProtection="1">
      <protection locked="0"/>
    </xf>
    <xf numFmtId="0" fontId="5" fillId="2" borderId="6" xfId="0" applyNumberFormat="1" applyFont="1" applyBorder="1" applyAlignment="1" applyProtection="1">
      <alignment vertical="center"/>
      <protection locked="0"/>
    </xf>
    <xf numFmtId="0" fontId="5" fillId="2" borderId="6" xfId="0" applyNumberFormat="1" applyFont="1" applyBorder="1" applyAlignment="1" applyProtection="1">
      <alignment horizontal="center" vertical="center" wrapText="1"/>
      <protection locked="0"/>
    </xf>
    <xf numFmtId="0" fontId="5" fillId="2" borderId="6" xfId="0" applyNumberFormat="1" applyFont="1" applyBorder="1" applyAlignment="1" applyProtection="1">
      <alignment horizontal="center" vertical="top" wrapText="1"/>
      <protection locked="0"/>
    </xf>
    <xf numFmtId="0" fontId="5" fillId="2" borderId="7" xfId="0" applyNumberFormat="1" applyFont="1" applyBorder="1" applyAlignment="1" applyProtection="1">
      <alignment horizontal="center" vertical="top" wrapText="1"/>
      <protection locked="0"/>
    </xf>
    <xf numFmtId="0" fontId="5" fillId="2" borderId="8" xfId="0" applyNumberFormat="1" applyFont="1" applyBorder="1" applyAlignment="1" applyProtection="1">
      <alignment horizontal="left" vertical="top"/>
      <protection locked="0"/>
    </xf>
    <xf numFmtId="0" fontId="3" fillId="2" borderId="9" xfId="0" applyNumberFormat="1" applyFont="1" applyBorder="1" applyProtection="1">
      <protection locked="0"/>
    </xf>
    <xf numFmtId="0" fontId="3" fillId="2" borderId="0" xfId="0" applyNumberFormat="1" applyFont="1" applyBorder="1" applyProtection="1">
      <protection locked="0"/>
    </xf>
    <xf numFmtId="0" fontId="3" fillId="2" borderId="10" xfId="0" applyNumberFormat="1" applyFont="1" applyBorder="1" applyAlignment="1" applyProtection="1">
      <alignment horizontal="left"/>
      <protection locked="0"/>
    </xf>
    <xf numFmtId="5" fontId="3" fillId="2" borderId="10" xfId="0" applyNumberFormat="1" applyFont="1" applyBorder="1" applyAlignment="1" applyProtection="1">
      <alignment horizontal="center"/>
      <protection locked="0"/>
    </xf>
    <xf numFmtId="10" fontId="3" fillId="2" borderId="10" xfId="0" applyNumberFormat="1" applyFont="1" applyBorder="1" applyAlignment="1" applyProtection="1">
      <alignment horizontal="center"/>
      <protection locked="0"/>
    </xf>
    <xf numFmtId="0" fontId="3" fillId="2" borderId="10" xfId="0" applyNumberFormat="1" applyFont="1" applyBorder="1" applyAlignment="1" applyProtection="1">
      <alignment horizontal="center"/>
      <protection locked="0"/>
    </xf>
    <xf numFmtId="10" fontId="3" fillId="2" borderId="11" xfId="0" applyNumberFormat="1" applyFont="1" applyBorder="1" applyAlignment="1" applyProtection="1">
      <alignment horizontal="center"/>
      <protection locked="0"/>
    </xf>
    <xf numFmtId="0" fontId="5" fillId="2" borderId="12" xfId="0" applyNumberFormat="1" applyFont="1" applyBorder="1" applyAlignment="1" applyProtection="1">
      <alignment horizontal="center" vertical="center"/>
      <protection locked="0"/>
    </xf>
    <xf numFmtId="0" fontId="5" fillId="2" borderId="10" xfId="0" applyNumberFormat="1" applyFont="1" applyBorder="1" applyAlignment="1" applyProtection="1">
      <alignment horizontal="center" vertical="center"/>
      <protection locked="0"/>
    </xf>
    <xf numFmtId="0" fontId="3" fillId="2" borderId="12" xfId="0" applyNumberFormat="1" applyFont="1" applyBorder="1" applyAlignment="1" applyProtection="1">
      <alignment vertical="center"/>
      <protection locked="0"/>
    </xf>
    <xf numFmtId="5" fontId="3" fillId="2" borderId="10" xfId="1" applyNumberFormat="1" applyFont="1" applyFill="1" applyBorder="1" applyAlignment="1" applyProtection="1">
      <alignment horizontal="center" vertical="center"/>
      <protection locked="0"/>
    </xf>
    <xf numFmtId="5" fontId="3" fillId="2" borderId="0" xfId="0" applyNumberFormat="1" applyFont="1" applyBorder="1" applyProtection="1">
      <protection locked="0"/>
    </xf>
    <xf numFmtId="0" fontId="3" fillId="2" borderId="12" xfId="0" applyNumberFormat="1" applyFont="1" applyBorder="1" applyProtection="1">
      <protection locked="0"/>
    </xf>
    <xf numFmtId="0" fontId="5" fillId="3" borderId="0" xfId="0" applyNumberFormat="1" applyFont="1" applyFill="1" applyProtection="1">
      <protection locked="0"/>
    </xf>
    <xf numFmtId="0" fontId="3" fillId="3" borderId="0" xfId="0" applyNumberFormat="1" applyFont="1" applyFill="1"/>
    <xf numFmtId="0" fontId="5" fillId="2" borderId="0" xfId="0" applyNumberFormat="1" applyFont="1" applyAlignment="1" applyProtection="1">
      <alignment horizontal="left"/>
      <protection locked="0"/>
    </xf>
    <xf numFmtId="0" fontId="7" fillId="2" borderId="0" xfId="0" applyNumberFormat="1" applyFont="1" applyProtection="1">
      <protection locked="0"/>
    </xf>
    <xf numFmtId="5" fontId="7" fillId="2" borderId="0" xfId="0" applyNumberFormat="1" applyFont="1" applyProtection="1">
      <protection locked="0"/>
    </xf>
    <xf numFmtId="0" fontId="8" fillId="3" borderId="0" xfId="0" applyNumberFormat="1" applyFont="1" applyFill="1" applyAlignment="1" applyProtection="1">
      <alignment horizontal="left"/>
      <protection locked="0"/>
    </xf>
    <xf numFmtId="0" fontId="5" fillId="3" borderId="0" xfId="0" quotePrefix="1" applyNumberFormat="1" applyFont="1" applyFill="1" applyAlignment="1">
      <alignment horizontal="left"/>
    </xf>
    <xf numFmtId="0" fontId="4" fillId="2" borderId="0" xfId="0" applyNumberFormat="1" applyFont="1" applyAlignment="1" applyProtection="1">
      <alignment horizontal="left"/>
      <protection locked="0"/>
    </xf>
    <xf numFmtId="0" fontId="5" fillId="2" borderId="0" xfId="0" applyNumberFormat="1" applyFont="1" applyAlignment="1" applyProtection="1">
      <alignment horizontal="right"/>
      <protection locked="0"/>
    </xf>
    <xf numFmtId="0" fontId="5" fillId="2" borderId="0" xfId="0" applyNumberFormat="1" applyFont="1" applyAlignment="1">
      <alignment horizontal="center"/>
    </xf>
    <xf numFmtId="9" fontId="5" fillId="2" borderId="10" xfId="0" applyNumberFormat="1" applyFont="1" applyBorder="1" applyAlignment="1" applyProtection="1">
      <alignment horizontal="center" vertical="center"/>
      <protection locked="0"/>
    </xf>
    <xf numFmtId="165" fontId="5" fillId="2" borderId="10" xfId="0" quotePrefix="1" applyNumberFormat="1" applyFont="1" applyBorder="1" applyAlignment="1" applyProtection="1">
      <alignment horizontal="center" vertical="center" wrapText="1"/>
      <protection locked="0"/>
    </xf>
    <xf numFmtId="7" fontId="5" fillId="2" borderId="10" xfId="0" applyNumberFormat="1" applyFont="1" applyBorder="1" applyAlignment="1" applyProtection="1">
      <alignment horizontal="center" vertical="center" wrapText="1"/>
      <protection locked="0"/>
    </xf>
    <xf numFmtId="9" fontId="5" fillId="2" borderId="10" xfId="0" quotePrefix="1" applyNumberFormat="1" applyFont="1" applyBorder="1" applyAlignment="1" applyProtection="1">
      <alignment horizontal="center" vertical="center"/>
      <protection locked="0"/>
    </xf>
    <xf numFmtId="0" fontId="5" fillId="2" borderId="10" xfId="0" quotePrefix="1" applyNumberFormat="1" applyFont="1" applyBorder="1" applyAlignment="1" applyProtection="1">
      <alignment horizontal="center" vertical="center"/>
      <protection locked="0"/>
    </xf>
    <xf numFmtId="0" fontId="5" fillId="2" borderId="10" xfId="0" applyNumberFormat="1" applyFont="1" applyBorder="1" applyAlignment="1" applyProtection="1">
      <alignment horizontal="center" vertical="center" wrapText="1"/>
      <protection locked="0"/>
    </xf>
    <xf numFmtId="0" fontId="5" fillId="2" borderId="10" xfId="0" quotePrefix="1" applyNumberFormat="1" applyFont="1" applyBorder="1" applyAlignment="1" applyProtection="1">
      <alignment horizontal="center" vertical="center" wrapText="1"/>
      <protection locked="0"/>
    </xf>
    <xf numFmtId="39" fontId="3" fillId="2" borderId="10" xfId="0" applyNumberFormat="1" applyFont="1" applyBorder="1" applyAlignment="1" applyProtection="1">
      <alignment horizontal="center"/>
      <protection locked="0"/>
    </xf>
    <xf numFmtId="166" fontId="3" fillId="2" borderId="10" xfId="0" applyNumberFormat="1" applyFont="1" applyBorder="1" applyAlignment="1" applyProtection="1">
      <alignment horizontal="center"/>
      <protection locked="0"/>
    </xf>
    <xf numFmtId="0" fontId="3" fillId="2" borderId="10" xfId="0" applyNumberFormat="1" applyFont="1" applyBorder="1" applyAlignment="1">
      <alignment horizontal="center"/>
    </xf>
    <xf numFmtId="0" fontId="3" fillId="2" borderId="13" xfId="0" applyNumberFormat="1" applyFont="1" applyBorder="1"/>
    <xf numFmtId="0" fontId="0" fillId="2" borderId="0" xfId="0" applyNumberFormat="1" applyAlignment="1">
      <alignment horizontal="center"/>
    </xf>
    <xf numFmtId="5" fontId="3" fillId="2" borderId="10" xfId="0" applyNumberFormat="1" applyFont="1" applyBorder="1" applyAlignment="1">
      <alignment horizontal="center"/>
    </xf>
    <xf numFmtId="0" fontId="3" fillId="2" borderId="3" xfId="0" applyNumberFormat="1" applyFont="1" applyBorder="1"/>
    <xf numFmtId="0" fontId="3" fillId="2" borderId="14" xfId="0" applyNumberFormat="1" applyFont="1" applyBorder="1"/>
    <xf numFmtId="9" fontId="3" fillId="2" borderId="14" xfId="0" applyNumberFormat="1" applyFont="1" applyBorder="1"/>
    <xf numFmtId="0" fontId="3" fillId="2" borderId="14" xfId="0" applyNumberFormat="1" applyFont="1" applyBorder="1" applyProtection="1">
      <protection locked="0"/>
    </xf>
    <xf numFmtId="0" fontId="3" fillId="2" borderId="2" xfId="0" applyNumberFormat="1" applyFont="1" applyBorder="1"/>
    <xf numFmtId="0" fontId="3" fillId="2" borderId="11" xfId="0" applyNumberFormat="1" applyFont="1" applyBorder="1" applyProtection="1">
      <protection locked="0"/>
    </xf>
    <xf numFmtId="0" fontId="3" fillId="2" borderId="15" xfId="0" applyNumberFormat="1" applyFont="1" applyBorder="1"/>
    <xf numFmtId="0" fontId="3" fillId="2" borderId="0" xfId="0" applyNumberFormat="1" applyFont="1" applyBorder="1"/>
    <xf numFmtId="7" fontId="3" fillId="2" borderId="0" xfId="0" applyNumberFormat="1" applyFont="1" applyBorder="1"/>
    <xf numFmtId="0" fontId="10" fillId="2" borderId="0" xfId="0" applyNumberFormat="1" applyFont="1" applyBorder="1"/>
    <xf numFmtId="9" fontId="3" fillId="2" borderId="0" xfId="0" applyNumberFormat="1" applyFont="1" applyBorder="1"/>
    <xf numFmtId="0" fontId="3" fillId="2" borderId="4" xfId="0" applyNumberFormat="1" applyFont="1" applyBorder="1"/>
    <xf numFmtId="0" fontId="3" fillId="2" borderId="16" xfId="0" applyNumberFormat="1" applyFont="1" applyBorder="1"/>
    <xf numFmtId="0" fontId="5" fillId="2" borderId="10" xfId="0" applyNumberFormat="1" applyFont="1" applyBorder="1" applyProtection="1">
      <protection locked="0"/>
    </xf>
    <xf numFmtId="0" fontId="3" fillId="2" borderId="11" xfId="0" applyNumberFormat="1" applyFont="1" applyBorder="1"/>
    <xf numFmtId="0" fontId="5" fillId="2" borderId="0" xfId="0" applyNumberFormat="1" applyFont="1" applyBorder="1"/>
    <xf numFmtId="0" fontId="4" fillId="3" borderId="0" xfId="0" quotePrefix="1" applyNumberFormat="1" applyFont="1" applyFill="1" applyAlignment="1">
      <alignment horizontal="left"/>
    </xf>
    <xf numFmtId="0" fontId="0" fillId="3" borderId="0" xfId="0" applyNumberFormat="1" applyFill="1"/>
    <xf numFmtId="9" fontId="3" fillId="3" borderId="0" xfId="0" applyNumberFormat="1" applyFont="1" applyFill="1"/>
    <xf numFmtId="0" fontId="3" fillId="3" borderId="0" xfId="0" applyNumberFormat="1" applyFont="1" applyFill="1" applyProtection="1">
      <protection locked="0"/>
    </xf>
    <xf numFmtId="0" fontId="4" fillId="4" borderId="0" xfId="0" applyNumberFormat="1" applyFont="1" applyFill="1" applyAlignment="1" applyProtection="1">
      <alignment horizontal="left"/>
      <protection locked="0"/>
    </xf>
    <xf numFmtId="9" fontId="3" fillId="4" borderId="0" xfId="0" quotePrefix="1" applyNumberFormat="1" applyFont="1" applyFill="1" applyAlignment="1" applyProtection="1">
      <alignment horizontal="left"/>
      <protection locked="0"/>
    </xf>
    <xf numFmtId="0" fontId="3" fillId="4" borderId="0" xfId="0" applyNumberFormat="1" applyFont="1" applyFill="1"/>
    <xf numFmtId="0" fontId="3" fillId="4" borderId="0" xfId="0" applyNumberFormat="1" applyFont="1" applyFill="1" applyProtection="1">
      <protection locked="0"/>
    </xf>
    <xf numFmtId="0" fontId="3" fillId="2" borderId="0" xfId="0" applyNumberFormat="1" applyFont="1" applyAlignment="1">
      <alignment horizontal="center"/>
    </xf>
    <xf numFmtId="0" fontId="4" fillId="2" borderId="0" xfId="0" applyNumberFormat="1" applyFont="1" applyProtection="1">
      <protection locked="0"/>
    </xf>
    <xf numFmtId="5" fontId="5" fillId="2" borderId="0" xfId="0" applyNumberFormat="1" applyFont="1" applyAlignment="1" applyProtection="1">
      <alignment horizontal="right"/>
      <protection locked="0"/>
    </xf>
    <xf numFmtId="0" fontId="0" fillId="2" borderId="0" xfId="0" applyNumberFormat="1" applyBorder="1"/>
    <xf numFmtId="5" fontId="3" fillId="2" borderId="0" xfId="0" applyNumberFormat="1" applyFont="1" applyBorder="1" applyAlignment="1">
      <alignment horizontal="center"/>
    </xf>
    <xf numFmtId="0" fontId="3" fillId="2" borderId="10" xfId="0" applyNumberFormat="1" applyFont="1" applyBorder="1"/>
    <xf numFmtId="5" fontId="3" fillId="2" borderId="10" xfId="0" applyNumberFormat="1" applyFont="1" applyBorder="1"/>
    <xf numFmtId="5" fontId="3" fillId="2" borderId="0" xfId="0" applyNumberFormat="1" applyFont="1" applyBorder="1"/>
    <xf numFmtId="0" fontId="5" fillId="5" borderId="0" xfId="0" quotePrefix="1" applyNumberFormat="1" applyFont="1" applyFill="1" applyAlignment="1">
      <alignment horizontal="left"/>
    </xf>
    <xf numFmtId="0" fontId="3" fillId="5" borderId="0" xfId="0" applyNumberFormat="1" applyFont="1" applyFill="1"/>
    <xf numFmtId="0" fontId="3" fillId="5" borderId="0" xfId="0" applyNumberFormat="1" applyFont="1" applyFill="1" applyProtection="1">
      <protection locked="0"/>
    </xf>
    <xf numFmtId="0" fontId="3" fillId="5" borderId="0" xfId="0" applyNumberFormat="1" applyFont="1" applyFill="1" applyBorder="1"/>
    <xf numFmtId="7" fontId="0" fillId="2" borderId="0" xfId="0" applyNumberFormat="1"/>
    <xf numFmtId="10" fontId="0" fillId="2" borderId="0" xfId="0" applyNumberFormat="1"/>
    <xf numFmtId="0" fontId="4" fillId="2" borderId="10" xfId="0" applyNumberFormat="1" applyFont="1" applyBorder="1" applyAlignment="1" applyProtection="1">
      <alignment horizontal="center"/>
      <protection locked="0"/>
    </xf>
    <xf numFmtId="0" fontId="4" fillId="2" borderId="10" xfId="0" applyNumberFormat="1" applyFont="1" applyBorder="1" applyProtection="1">
      <protection locked="0"/>
    </xf>
    <xf numFmtId="0" fontId="5" fillId="2" borderId="11" xfId="0" applyNumberFormat="1" applyFont="1" applyBorder="1" applyProtection="1">
      <protection locked="0"/>
    </xf>
    <xf numFmtId="0" fontId="0" fillId="2" borderId="15" xfId="0" applyNumberFormat="1" applyBorder="1"/>
    <xf numFmtId="0" fontId="11" fillId="2" borderId="10" xfId="0" applyNumberFormat="1" applyFont="1" applyBorder="1" applyAlignment="1">
      <alignment horizontal="center"/>
    </xf>
    <xf numFmtId="0" fontId="11" fillId="2" borderId="10" xfId="0" applyNumberFormat="1" applyFont="1" applyBorder="1"/>
    <xf numFmtId="0" fontId="3" fillId="2" borderId="15" xfId="0" applyNumberFormat="1" applyFont="1" applyBorder="1" applyProtection="1">
      <protection locked="0"/>
    </xf>
    <xf numFmtId="0" fontId="11" fillId="2" borderId="10" xfId="0" applyNumberFormat="1" applyFont="1" applyBorder="1" applyAlignment="1" applyProtection="1">
      <alignment horizontal="center"/>
      <protection locked="0"/>
    </xf>
    <xf numFmtId="0" fontId="11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Alignment="1" applyProtection="1">
      <alignment horizontal="center"/>
      <protection locked="0"/>
    </xf>
    <xf numFmtId="0" fontId="3" fillId="2" borderId="0" xfId="0" applyNumberFormat="1" applyFont="1" applyAlignment="1" applyProtection="1">
      <alignment horizontal="center"/>
      <protection locked="0"/>
    </xf>
    <xf numFmtId="1" fontId="3" fillId="6" borderId="17" xfId="0" applyNumberFormat="1" applyFont="1" applyFill="1" applyBorder="1" applyProtection="1"/>
    <xf numFmtId="5" fontId="3" fillId="6" borderId="10" xfId="0" applyNumberFormat="1" applyFont="1" applyFill="1" applyBorder="1" applyAlignment="1" applyProtection="1">
      <alignment horizontal="center"/>
    </xf>
    <xf numFmtId="169" fontId="3" fillId="2" borderId="10" xfId="0" applyNumberFormat="1" applyFont="1" applyBorder="1" applyProtection="1"/>
    <xf numFmtId="2" fontId="3" fillId="6" borderId="0" xfId="0" applyNumberFormat="1" applyFont="1" applyFill="1" applyProtection="1"/>
    <xf numFmtId="5" fontId="3" fillId="6" borderId="0" xfId="0" applyNumberFormat="1" applyFont="1" applyFill="1" applyProtection="1"/>
    <xf numFmtId="7" fontId="3" fillId="6" borderId="0" xfId="0" applyNumberFormat="1" applyFont="1" applyFill="1" applyProtection="1"/>
    <xf numFmtId="0" fontId="3" fillId="6" borderId="10" xfId="0" applyNumberFormat="1" applyFont="1" applyFill="1" applyBorder="1" applyProtection="1"/>
    <xf numFmtId="9" fontId="3" fillId="6" borderId="10" xfId="0" applyNumberFormat="1" applyFont="1" applyFill="1" applyBorder="1" applyAlignment="1" applyProtection="1">
      <alignment horizontal="center"/>
    </xf>
    <xf numFmtId="9" fontId="9" fillId="6" borderId="10" xfId="0" applyNumberFormat="1" applyFont="1" applyFill="1" applyBorder="1" applyAlignment="1" applyProtection="1">
      <alignment horizontal="center"/>
    </xf>
    <xf numFmtId="39" fontId="3" fillId="6" borderId="10" xfId="0" applyNumberFormat="1" applyFont="1" applyFill="1" applyBorder="1" applyAlignment="1" applyProtection="1">
      <alignment horizontal="center"/>
    </xf>
    <xf numFmtId="166" fontId="3" fillId="6" borderId="10" xfId="0" applyNumberFormat="1" applyFont="1" applyFill="1" applyBorder="1" applyAlignment="1" applyProtection="1">
      <alignment horizontal="center"/>
    </xf>
    <xf numFmtId="0" fontId="3" fillId="6" borderId="10" xfId="0" applyNumberFormat="1" applyFont="1" applyFill="1" applyBorder="1" applyAlignment="1" applyProtection="1">
      <alignment horizontal="center"/>
    </xf>
    <xf numFmtId="2" fontId="3" fillId="6" borderId="10" xfId="0" applyNumberFormat="1" applyFont="1" applyFill="1" applyBorder="1" applyAlignment="1" applyProtection="1">
      <alignment horizontal="center"/>
    </xf>
    <xf numFmtId="169" fontId="3" fillId="2" borderId="10" xfId="0" applyNumberFormat="1" applyFont="1" applyBorder="1" applyAlignment="1" applyProtection="1">
      <alignment horizontal="center"/>
    </xf>
    <xf numFmtId="5" fontId="3" fillId="6" borderId="15" xfId="0" applyNumberFormat="1" applyFont="1" applyFill="1" applyBorder="1" applyAlignment="1" applyProtection="1">
      <alignment horizontal="center"/>
    </xf>
    <xf numFmtId="0" fontId="11" fillId="2" borderId="10" xfId="0" applyNumberFormat="1" applyFont="1" applyBorder="1" applyAlignment="1" applyProtection="1">
      <alignment horizontal="center"/>
    </xf>
    <xf numFmtId="5" fontId="11" fillId="2" borderId="10" xfId="0" applyNumberFormat="1" applyFont="1" applyBorder="1" applyAlignment="1" applyProtection="1">
      <alignment horizontal="center"/>
    </xf>
    <xf numFmtId="5" fontId="11" fillId="0" borderId="10" xfId="0" applyNumberFormat="1" applyFont="1" applyFill="1" applyBorder="1" applyAlignment="1" applyProtection="1">
      <alignment horizontal="center" vertical="center"/>
    </xf>
    <xf numFmtId="5" fontId="11" fillId="0" borderId="10" xfId="1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Alignment="1" applyProtection="1">
      <alignment horizontal="center"/>
      <protection locked="0"/>
    </xf>
    <xf numFmtId="164" fontId="5" fillId="2" borderId="0" xfId="0" applyNumberFormat="1" applyFont="1" applyAlignment="1" applyProtection="1">
      <alignment horizontal="center"/>
      <protection locked="0"/>
    </xf>
    <xf numFmtId="39" fontId="3" fillId="6" borderId="0" xfId="0" applyNumberFormat="1" applyFont="1" applyFill="1" applyBorder="1" applyAlignment="1" applyProtection="1">
      <alignment horizontal="center"/>
    </xf>
    <xf numFmtId="0" fontId="5" fillId="2" borderId="16" xfId="0" applyNumberFormat="1" applyFont="1" applyBorder="1" applyProtection="1">
      <protection locked="0"/>
    </xf>
    <xf numFmtId="0" fontId="3" fillId="2" borderId="16" xfId="0" applyNumberFormat="1" applyFont="1" applyBorder="1" applyProtection="1">
      <protection locked="0"/>
    </xf>
    <xf numFmtId="7" fontId="3" fillId="2" borderId="10" xfId="0" applyNumberFormat="1" applyFont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3"/>
  <sheetViews>
    <sheetView tabSelected="1" showOutlineSymbols="0" topLeftCell="A136" zoomScaleNormal="87" workbookViewId="0">
      <selection activeCell="E138" sqref="E138:E147"/>
    </sheetView>
  </sheetViews>
  <sheetFormatPr defaultColWidth="11.453125" defaultRowHeight="15"/>
  <cols>
    <col min="1" max="1" width="19.453125" customWidth="1"/>
    <col min="2" max="2" width="11.6328125" customWidth="1"/>
    <col min="3" max="3" width="12.6328125" customWidth="1"/>
    <col min="4" max="5" width="11.6328125" customWidth="1"/>
    <col min="6" max="6" width="10.6328125" customWidth="1"/>
    <col min="7" max="7" width="11.453125" customWidth="1"/>
    <col min="8" max="8" width="12.6328125" customWidth="1"/>
    <col min="9" max="9" width="11.6328125" customWidth="1"/>
    <col min="10" max="10" width="12.6328125" customWidth="1"/>
    <col min="11" max="11" width="11.6328125" customWidth="1"/>
    <col min="12" max="13" width="12.6328125" customWidth="1"/>
    <col min="14" max="18" width="11.453125" customWidth="1"/>
    <col min="19" max="19" width="12.6328125" customWidth="1"/>
    <col min="20" max="20" width="11.453125" customWidth="1"/>
    <col min="21" max="21" width="12.6328125" customWidth="1"/>
  </cols>
  <sheetData>
    <row r="1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1">
      <c r="A2" s="3"/>
      <c r="B2" s="2"/>
      <c r="C2" s="2"/>
      <c r="F2" s="4"/>
      <c r="G2" s="2"/>
      <c r="H2" s="2"/>
      <c r="I2" s="2"/>
      <c r="J2" s="2"/>
      <c r="K2" s="2"/>
      <c r="L2" s="2"/>
      <c r="M2" s="2"/>
    </row>
    <row r="3" spans="1:21">
      <c r="A3" s="8" t="s">
        <v>60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21">
      <c r="A4" s="6" t="s">
        <v>1</v>
      </c>
      <c r="B4" s="7"/>
      <c r="C4" s="5"/>
      <c r="D4" s="4"/>
      <c r="E4" s="4"/>
      <c r="F4" s="8"/>
      <c r="G4" s="5"/>
      <c r="H4" s="5"/>
      <c r="I4" s="5"/>
      <c r="J4" s="5"/>
      <c r="K4" s="5"/>
      <c r="L4" s="5"/>
      <c r="M4" s="5"/>
    </row>
    <row r="5" spans="1:21">
      <c r="A5" s="9" t="s">
        <v>2</v>
      </c>
      <c r="B5" s="10">
        <v>66</v>
      </c>
      <c r="C5" s="5"/>
      <c r="D5" s="125" t="s">
        <v>3</v>
      </c>
      <c r="E5" s="125"/>
      <c r="F5" s="125"/>
      <c r="G5" s="125"/>
      <c r="H5" s="5"/>
      <c r="I5" s="5"/>
      <c r="J5" s="5"/>
      <c r="K5" s="5"/>
      <c r="L5" s="5"/>
      <c r="M5" s="5"/>
    </row>
    <row r="6" spans="1:21">
      <c r="A6" s="9" t="s">
        <v>4</v>
      </c>
      <c r="B6" s="11">
        <v>0.14000000000000001</v>
      </c>
      <c r="C6" s="5"/>
      <c r="D6" s="126" t="s">
        <v>5</v>
      </c>
      <c r="E6" s="126"/>
      <c r="F6" s="126"/>
      <c r="G6" s="126"/>
      <c r="H6" s="12"/>
      <c r="I6" s="5"/>
      <c r="J6" s="13"/>
      <c r="K6" s="5"/>
      <c r="L6" s="5"/>
      <c r="M6" s="5"/>
      <c r="N6" s="14"/>
      <c r="S6" s="14"/>
      <c r="U6" s="14"/>
    </row>
    <row r="7" spans="1:21">
      <c r="A7" s="15" t="s">
        <v>6</v>
      </c>
      <c r="B7" s="106">
        <f>B5-(B6*B5)</f>
        <v>56.76</v>
      </c>
      <c r="C7" s="5"/>
      <c r="D7" s="125" t="s">
        <v>59</v>
      </c>
      <c r="E7" s="125"/>
      <c r="F7" s="125"/>
      <c r="G7" s="125"/>
      <c r="H7" s="5"/>
      <c r="I7" s="5"/>
      <c r="J7" s="5"/>
      <c r="K7" s="5"/>
      <c r="L7" s="5"/>
      <c r="M7" s="5"/>
    </row>
    <row r="8" spans="1:21" ht="15.6" thickBot="1">
      <c r="A8" s="8" t="s">
        <v>7</v>
      </c>
      <c r="B8" s="5"/>
      <c r="C8" s="5"/>
      <c r="D8" s="5"/>
      <c r="E8" s="5"/>
      <c r="F8" s="104" t="s">
        <v>8</v>
      </c>
      <c r="G8" s="105"/>
      <c r="H8" s="5"/>
      <c r="I8" s="5"/>
      <c r="J8" s="5"/>
      <c r="K8" s="5"/>
      <c r="L8" s="5"/>
      <c r="M8" s="5"/>
    </row>
    <row r="9" spans="1:21" ht="39.6">
      <c r="A9" s="16" t="s">
        <v>9</v>
      </c>
      <c r="B9" s="17" t="s">
        <v>61</v>
      </c>
      <c r="C9" s="17" t="s">
        <v>10</v>
      </c>
      <c r="D9" s="17" t="s">
        <v>55</v>
      </c>
      <c r="E9" s="17" t="s">
        <v>69</v>
      </c>
      <c r="F9" s="17" t="s">
        <v>70</v>
      </c>
      <c r="G9" s="17" t="s">
        <v>11</v>
      </c>
      <c r="H9" s="18" t="s">
        <v>12</v>
      </c>
      <c r="I9" s="19" t="s">
        <v>13</v>
      </c>
      <c r="J9" s="20" t="s">
        <v>57</v>
      </c>
      <c r="K9" s="21"/>
      <c r="L9" s="22"/>
    </row>
    <row r="10" spans="1:21">
      <c r="A10" s="23" t="s">
        <v>14</v>
      </c>
      <c r="B10" s="24">
        <v>174240</v>
      </c>
      <c r="C10" s="25">
        <v>0.1</v>
      </c>
      <c r="D10" s="24">
        <v>30000</v>
      </c>
      <c r="E10" s="130">
        <f>F10/43560</f>
        <v>2.9112947658402204</v>
      </c>
      <c r="F10" s="107">
        <f t="shared" ref="F10:F18" si="0">B10-(B10*C10)-D10</f>
        <v>126816</v>
      </c>
      <c r="G10" s="26">
        <v>5</v>
      </c>
      <c r="H10" s="26">
        <v>1</v>
      </c>
      <c r="I10" s="27">
        <v>0.12</v>
      </c>
      <c r="J10" s="28" t="s">
        <v>15</v>
      </c>
      <c r="K10" s="29" t="s">
        <v>16</v>
      </c>
      <c r="L10" s="22"/>
    </row>
    <row r="11" spans="1:21">
      <c r="A11" s="23" t="s">
        <v>17</v>
      </c>
      <c r="B11" s="24">
        <v>348800</v>
      </c>
      <c r="C11" s="25">
        <v>0.1</v>
      </c>
      <c r="D11" s="24">
        <v>30000</v>
      </c>
      <c r="E11" s="130">
        <f t="shared" ref="E11:E18" si="1">F11/43560</f>
        <v>6.5179063360881546</v>
      </c>
      <c r="F11" s="107">
        <f t="shared" si="0"/>
        <v>283920</v>
      </c>
      <c r="G11" s="26">
        <v>2</v>
      </c>
      <c r="H11" s="26">
        <v>4</v>
      </c>
      <c r="I11" s="27">
        <v>0.12</v>
      </c>
      <c r="J11" s="30" t="s">
        <v>18</v>
      </c>
      <c r="K11" s="31">
        <v>0</v>
      </c>
      <c r="L11" s="22"/>
    </row>
    <row r="12" spans="1:21">
      <c r="A12" s="23" t="s">
        <v>19</v>
      </c>
      <c r="B12" s="24">
        <v>522720</v>
      </c>
      <c r="C12" s="25">
        <v>0.1</v>
      </c>
      <c r="D12" s="24">
        <v>30000</v>
      </c>
      <c r="E12" s="130">
        <f t="shared" si="1"/>
        <v>10.111294765840221</v>
      </c>
      <c r="F12" s="107">
        <f t="shared" si="0"/>
        <v>440448</v>
      </c>
      <c r="G12" s="26">
        <v>2</v>
      </c>
      <c r="H12" s="26">
        <v>8</v>
      </c>
      <c r="I12" s="27">
        <v>0.12</v>
      </c>
      <c r="J12" s="30" t="s">
        <v>18</v>
      </c>
      <c r="K12" s="31">
        <v>0</v>
      </c>
      <c r="L12" s="22"/>
    </row>
    <row r="13" spans="1:21">
      <c r="A13" s="23" t="s">
        <v>18</v>
      </c>
      <c r="B13" s="24">
        <v>0</v>
      </c>
      <c r="C13" s="24">
        <v>0</v>
      </c>
      <c r="D13" s="24">
        <v>0</v>
      </c>
      <c r="E13" s="130">
        <f t="shared" si="1"/>
        <v>0</v>
      </c>
      <c r="F13" s="107">
        <f t="shared" si="0"/>
        <v>0</v>
      </c>
      <c r="G13" s="26">
        <v>0</v>
      </c>
      <c r="H13" s="26">
        <v>0</v>
      </c>
      <c r="I13" s="27">
        <v>0</v>
      </c>
      <c r="J13" s="30" t="s">
        <v>18</v>
      </c>
      <c r="K13" s="31">
        <v>0</v>
      </c>
      <c r="L13" s="32"/>
    </row>
    <row r="14" spans="1:21">
      <c r="A14" s="23" t="s">
        <v>18</v>
      </c>
      <c r="B14" s="24">
        <v>0</v>
      </c>
      <c r="C14" s="24">
        <v>0</v>
      </c>
      <c r="D14" s="24">
        <v>0</v>
      </c>
      <c r="E14" s="130">
        <f t="shared" si="1"/>
        <v>0</v>
      </c>
      <c r="F14" s="107">
        <f t="shared" si="0"/>
        <v>0</v>
      </c>
      <c r="G14" s="26">
        <v>0</v>
      </c>
      <c r="H14" s="26">
        <v>0</v>
      </c>
      <c r="I14" s="27">
        <v>0</v>
      </c>
      <c r="J14" s="30" t="s">
        <v>18</v>
      </c>
      <c r="K14" s="31">
        <v>0</v>
      </c>
      <c r="L14" s="22"/>
    </row>
    <row r="15" spans="1:21">
      <c r="A15" s="23" t="s">
        <v>18</v>
      </c>
      <c r="B15" s="24">
        <v>0</v>
      </c>
      <c r="C15" s="24">
        <v>0</v>
      </c>
      <c r="D15" s="24">
        <v>0</v>
      </c>
      <c r="E15" s="130">
        <f t="shared" si="1"/>
        <v>0</v>
      </c>
      <c r="F15" s="107">
        <f t="shared" si="0"/>
        <v>0</v>
      </c>
      <c r="G15" s="26">
        <v>0</v>
      </c>
      <c r="H15" s="26">
        <v>0</v>
      </c>
      <c r="I15" s="27">
        <v>0</v>
      </c>
      <c r="J15" s="30" t="s">
        <v>18</v>
      </c>
      <c r="K15" s="31">
        <v>0</v>
      </c>
      <c r="L15" s="22"/>
    </row>
    <row r="16" spans="1:21">
      <c r="A16" s="23" t="s">
        <v>18</v>
      </c>
      <c r="B16" s="24">
        <v>0</v>
      </c>
      <c r="C16" s="24">
        <v>0</v>
      </c>
      <c r="D16" s="24">
        <v>0</v>
      </c>
      <c r="E16" s="130">
        <f t="shared" si="1"/>
        <v>0</v>
      </c>
      <c r="F16" s="107">
        <f t="shared" si="0"/>
        <v>0</v>
      </c>
      <c r="G16" s="26">
        <v>0</v>
      </c>
      <c r="H16" s="26">
        <v>0</v>
      </c>
      <c r="I16" s="27">
        <v>0</v>
      </c>
      <c r="J16" s="30" t="s">
        <v>18</v>
      </c>
      <c r="K16" s="31">
        <v>0</v>
      </c>
      <c r="L16" s="22"/>
    </row>
    <row r="17" spans="1:21">
      <c r="A17" s="23" t="s">
        <v>18</v>
      </c>
      <c r="B17" s="24">
        <v>0</v>
      </c>
      <c r="C17" s="24">
        <v>0</v>
      </c>
      <c r="D17" s="24">
        <v>0</v>
      </c>
      <c r="E17" s="130">
        <f t="shared" si="1"/>
        <v>0</v>
      </c>
      <c r="F17" s="107">
        <f t="shared" si="0"/>
        <v>0</v>
      </c>
      <c r="G17" s="26">
        <v>0</v>
      </c>
      <c r="H17" s="26">
        <v>0</v>
      </c>
      <c r="I17" s="27">
        <v>0</v>
      </c>
      <c r="J17" s="33" t="s">
        <v>18</v>
      </c>
      <c r="K17" s="31">
        <v>0</v>
      </c>
      <c r="L17" s="22"/>
    </row>
    <row r="18" spans="1:21">
      <c r="A18" s="23" t="s">
        <v>18</v>
      </c>
      <c r="B18" s="24">
        <v>0</v>
      </c>
      <c r="C18" s="24">
        <v>0</v>
      </c>
      <c r="D18" s="24">
        <v>0</v>
      </c>
      <c r="E18" s="130">
        <f t="shared" si="1"/>
        <v>0</v>
      </c>
      <c r="F18" s="107">
        <f t="shared" si="0"/>
        <v>0</v>
      </c>
      <c r="G18" s="26">
        <v>0</v>
      </c>
      <c r="H18" s="26">
        <v>0</v>
      </c>
      <c r="I18" s="27">
        <v>0</v>
      </c>
      <c r="J18" s="33" t="s">
        <v>20</v>
      </c>
      <c r="K18" s="108">
        <f>SUM(K11:K17)</f>
        <v>0</v>
      </c>
      <c r="L18" s="22"/>
    </row>
    <row r="19" spans="1:2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21">
      <c r="A20" s="34" t="s">
        <v>21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21" ht="15.6">
      <c r="A21" s="36" t="s">
        <v>22</v>
      </c>
      <c r="B21" s="37" t="s">
        <v>23</v>
      </c>
      <c r="C21" s="38">
        <v>1700000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21">
      <c r="A22" s="39" t="s">
        <v>56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21">
      <c r="A23" s="41" t="s">
        <v>62</v>
      </c>
      <c r="B23" s="109">
        <f>B7</f>
        <v>56.76</v>
      </c>
      <c r="C23" s="5" t="s">
        <v>24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21">
      <c r="A24" s="8" t="s">
        <v>25</v>
      </c>
      <c r="B24" s="36" t="s">
        <v>26</v>
      </c>
      <c r="C24" s="110">
        <f>K38</f>
        <v>94760.43914327884</v>
      </c>
      <c r="D24" s="42" t="s">
        <v>27</v>
      </c>
      <c r="E24" s="42"/>
      <c r="F24" s="111">
        <f>C24/43560</f>
        <v>2.1754003476418466</v>
      </c>
      <c r="G24" s="2"/>
      <c r="H24" s="2"/>
      <c r="I24" s="2"/>
      <c r="J24" s="2"/>
      <c r="K24" s="2"/>
      <c r="L24" s="43"/>
      <c r="M24" s="43"/>
    </row>
    <row r="25" spans="1:21" ht="26.4">
      <c r="A25" s="29" t="s">
        <v>9</v>
      </c>
      <c r="B25" s="44" t="s">
        <v>28</v>
      </c>
      <c r="C25" s="45" t="s">
        <v>29</v>
      </c>
      <c r="D25" s="46" t="s">
        <v>30</v>
      </c>
      <c r="E25" s="46" t="s">
        <v>72</v>
      </c>
      <c r="F25" s="29" t="s">
        <v>71</v>
      </c>
      <c r="G25" s="47" t="s">
        <v>32</v>
      </c>
      <c r="H25" s="48" t="s">
        <v>33</v>
      </c>
      <c r="I25" s="48" t="s">
        <v>34</v>
      </c>
      <c r="J25" s="48" t="s">
        <v>35</v>
      </c>
      <c r="K25" s="49" t="s">
        <v>58</v>
      </c>
      <c r="L25" s="49" t="s">
        <v>36</v>
      </c>
      <c r="M25" s="50" t="s">
        <v>37</v>
      </c>
    </row>
    <row r="26" spans="1:21">
      <c r="A26" s="112" t="str">
        <f>$A$10</f>
        <v>Apartment</v>
      </c>
      <c r="B26" s="113">
        <f t="shared" ref="B26:B34" si="2">C26/$B$23</f>
        <v>0.45806906272022552</v>
      </c>
      <c r="C26" s="51">
        <v>26</v>
      </c>
      <c r="D26" s="115">
        <f>$G$10</f>
        <v>5</v>
      </c>
      <c r="E26" s="130">
        <f>F26/43560</f>
        <v>2.9112947658402204</v>
      </c>
      <c r="F26" s="107">
        <f>($F$10)</f>
        <v>126816</v>
      </c>
      <c r="G26" s="107">
        <f t="shared" ref="G26:G34" si="3">D26*F26</f>
        <v>634080</v>
      </c>
      <c r="H26" s="116">
        <f t="shared" ref="H26:H34" si="4">IF(C26=0,0,C26/D26)</f>
        <v>5.2</v>
      </c>
      <c r="I26" s="117">
        <f>$H$10</f>
        <v>1</v>
      </c>
      <c r="J26" s="107">
        <f t="shared" ref="J26:J32" si="5">PV(I10,H26,-G26)</f>
        <v>2352910.4233586052</v>
      </c>
      <c r="K26" s="107">
        <f t="shared" ref="K26:K34" si="6">PV(I10,(I26-1),0,J26)*-1</f>
        <v>2352910.4233586052</v>
      </c>
      <c r="L26" s="26">
        <v>0</v>
      </c>
      <c r="M26" s="118">
        <f>L26*D26</f>
        <v>0</v>
      </c>
      <c r="S26" s="14"/>
      <c r="U26" s="14"/>
    </row>
    <row r="27" spans="1:21">
      <c r="A27" s="112" t="str">
        <f>$A$11</f>
        <v>Retail</v>
      </c>
      <c r="B27" s="113">
        <f t="shared" si="2"/>
        <v>0.29950669485553205</v>
      </c>
      <c r="C27" s="51">
        <v>17</v>
      </c>
      <c r="D27" s="115">
        <f>$G$11</f>
        <v>2</v>
      </c>
      <c r="E27" s="130">
        <f t="shared" ref="E27:E34" si="7">F27/43560</f>
        <v>6.5179063360881546</v>
      </c>
      <c r="F27" s="107">
        <f>($F$11)</f>
        <v>283920</v>
      </c>
      <c r="G27" s="107">
        <f t="shared" si="3"/>
        <v>567840</v>
      </c>
      <c r="H27" s="116">
        <f t="shared" si="4"/>
        <v>8.5</v>
      </c>
      <c r="I27" s="117">
        <f>$H$11</f>
        <v>4</v>
      </c>
      <c r="J27" s="107">
        <f t="shared" si="5"/>
        <v>2926108.9598956294</v>
      </c>
      <c r="K27" s="107">
        <f t="shared" si="6"/>
        <v>2082746.560603553</v>
      </c>
      <c r="L27" s="26">
        <v>0</v>
      </c>
      <c r="M27" s="118">
        <f>L27*D27</f>
        <v>0</v>
      </c>
      <c r="S27" s="14"/>
      <c r="U27" s="14"/>
    </row>
    <row r="28" spans="1:21">
      <c r="A28" s="112" t="str">
        <f>$A$12</f>
        <v>Office</v>
      </c>
      <c r="B28" s="113">
        <f t="shared" si="2"/>
        <v>0.24665257223396758</v>
      </c>
      <c r="C28" s="51">
        <v>14</v>
      </c>
      <c r="D28" s="115">
        <f>$G$12</f>
        <v>2</v>
      </c>
      <c r="E28" s="130">
        <f t="shared" si="7"/>
        <v>10.111294765840221</v>
      </c>
      <c r="F28" s="107">
        <f>($F$12)</f>
        <v>440448</v>
      </c>
      <c r="G28" s="107">
        <f t="shared" si="3"/>
        <v>880896</v>
      </c>
      <c r="H28" s="116">
        <f t="shared" si="4"/>
        <v>7</v>
      </c>
      <c r="I28" s="117">
        <f>$H$12</f>
        <v>8</v>
      </c>
      <c r="J28" s="107">
        <f t="shared" si="5"/>
        <v>4020194.8800549326</v>
      </c>
      <c r="K28" s="107">
        <f t="shared" si="6"/>
        <v>1818531.9994942453</v>
      </c>
      <c r="L28" s="26">
        <v>0</v>
      </c>
      <c r="M28" s="118">
        <f>L28*D28</f>
        <v>0</v>
      </c>
      <c r="S28" s="14"/>
      <c r="U28" s="14"/>
    </row>
    <row r="29" spans="1:21">
      <c r="A29" s="112" t="str">
        <f>$A$13</f>
        <v>NA</v>
      </c>
      <c r="B29" s="113">
        <f t="shared" si="2"/>
        <v>0</v>
      </c>
      <c r="C29" s="52">
        <v>0</v>
      </c>
      <c r="D29" s="115">
        <f>$G$13</f>
        <v>0</v>
      </c>
      <c r="E29" s="130">
        <f t="shared" si="7"/>
        <v>0</v>
      </c>
      <c r="F29" s="107">
        <f>($F$13)</f>
        <v>0</v>
      </c>
      <c r="G29" s="107">
        <f t="shared" si="3"/>
        <v>0</v>
      </c>
      <c r="H29" s="116">
        <f t="shared" si="4"/>
        <v>0</v>
      </c>
      <c r="I29" s="117">
        <f>$H$13</f>
        <v>0</v>
      </c>
      <c r="J29" s="107">
        <f t="shared" si="5"/>
        <v>0</v>
      </c>
      <c r="K29" s="107">
        <f t="shared" si="6"/>
        <v>0</v>
      </c>
      <c r="L29" s="26">
        <v>0</v>
      </c>
      <c r="M29" s="118">
        <f>L29*D29</f>
        <v>0</v>
      </c>
      <c r="S29" s="14"/>
      <c r="U29" s="14"/>
    </row>
    <row r="30" spans="1:21">
      <c r="A30" s="112" t="str">
        <f>$A$14</f>
        <v>NA</v>
      </c>
      <c r="B30" s="113">
        <f t="shared" si="2"/>
        <v>0</v>
      </c>
      <c r="C30" s="52">
        <v>0</v>
      </c>
      <c r="D30" s="115">
        <f>$G$14</f>
        <v>0</v>
      </c>
      <c r="E30" s="130">
        <f t="shared" si="7"/>
        <v>0</v>
      </c>
      <c r="F30" s="107">
        <f>($F$14)</f>
        <v>0</v>
      </c>
      <c r="G30" s="107">
        <f t="shared" si="3"/>
        <v>0</v>
      </c>
      <c r="H30" s="116">
        <f t="shared" si="4"/>
        <v>0</v>
      </c>
      <c r="I30" s="117">
        <f>$H$14</f>
        <v>0</v>
      </c>
      <c r="J30" s="107">
        <f t="shared" si="5"/>
        <v>0</v>
      </c>
      <c r="K30" s="107">
        <f t="shared" si="6"/>
        <v>0</v>
      </c>
      <c r="L30" s="26">
        <v>0</v>
      </c>
      <c r="M30" s="118">
        <f>L30*D30</f>
        <v>0</v>
      </c>
    </row>
    <row r="31" spans="1:21">
      <c r="A31" s="112" t="str">
        <f>$A$15</f>
        <v>NA</v>
      </c>
      <c r="B31" s="113">
        <f t="shared" si="2"/>
        <v>0</v>
      </c>
      <c r="C31" s="52">
        <v>0</v>
      </c>
      <c r="D31" s="115">
        <f>$G$15</f>
        <v>0</v>
      </c>
      <c r="E31" s="130">
        <f t="shared" si="7"/>
        <v>0</v>
      </c>
      <c r="F31" s="107">
        <f>($F$15)</f>
        <v>0</v>
      </c>
      <c r="G31" s="107">
        <f t="shared" si="3"/>
        <v>0</v>
      </c>
      <c r="H31" s="116">
        <f t="shared" si="4"/>
        <v>0</v>
      </c>
      <c r="I31" s="117">
        <f>$H$15</f>
        <v>0</v>
      </c>
      <c r="J31" s="107">
        <f t="shared" si="5"/>
        <v>0</v>
      </c>
      <c r="K31" s="107">
        <f t="shared" si="6"/>
        <v>0</v>
      </c>
      <c r="L31" s="53"/>
      <c r="M31" s="53"/>
      <c r="S31" s="14"/>
      <c r="U31" s="14"/>
    </row>
    <row r="32" spans="1:21">
      <c r="A32" s="112" t="str">
        <f>$A$16</f>
        <v>NA</v>
      </c>
      <c r="B32" s="113">
        <f t="shared" si="2"/>
        <v>0</v>
      </c>
      <c r="C32" s="52">
        <v>0</v>
      </c>
      <c r="D32" s="115">
        <f>$G$16</f>
        <v>0</v>
      </c>
      <c r="E32" s="130">
        <f t="shared" si="7"/>
        <v>0</v>
      </c>
      <c r="F32" s="107">
        <f>($F$16)</f>
        <v>0</v>
      </c>
      <c r="G32" s="107">
        <f t="shared" si="3"/>
        <v>0</v>
      </c>
      <c r="H32" s="116">
        <f t="shared" si="4"/>
        <v>0</v>
      </c>
      <c r="I32" s="117">
        <f>$H$16</f>
        <v>0</v>
      </c>
      <c r="J32" s="107">
        <f t="shared" si="5"/>
        <v>0</v>
      </c>
      <c r="K32" s="107">
        <f t="shared" si="6"/>
        <v>0</v>
      </c>
      <c r="L32" s="53"/>
      <c r="M32" s="53"/>
    </row>
    <row r="33" spans="1:14">
      <c r="A33" s="112" t="str">
        <f>$A$17</f>
        <v>NA</v>
      </c>
      <c r="B33" s="113">
        <f t="shared" si="2"/>
        <v>0</v>
      </c>
      <c r="C33" s="52">
        <v>0</v>
      </c>
      <c r="D33" s="115">
        <f>$G$17</f>
        <v>0</v>
      </c>
      <c r="E33" s="130">
        <f t="shared" si="7"/>
        <v>0</v>
      </c>
      <c r="F33" s="107">
        <f>($F$17)</f>
        <v>0</v>
      </c>
      <c r="G33" s="107">
        <f t="shared" si="3"/>
        <v>0</v>
      </c>
      <c r="H33" s="116">
        <f t="shared" si="4"/>
        <v>0</v>
      </c>
      <c r="I33" s="117">
        <f>$H$17</f>
        <v>0</v>
      </c>
      <c r="J33" s="107">
        <f>PV(I17,H33,-(G33))</f>
        <v>0</v>
      </c>
      <c r="K33" s="107">
        <f t="shared" si="6"/>
        <v>0</v>
      </c>
      <c r="L33" s="53"/>
      <c r="M33" s="53"/>
    </row>
    <row r="34" spans="1:14">
      <c r="A34" s="112" t="str">
        <f>$A$18</f>
        <v>NA</v>
      </c>
      <c r="B34" s="114">
        <f t="shared" si="2"/>
        <v>0</v>
      </c>
      <c r="C34" s="52">
        <v>0</v>
      </c>
      <c r="D34" s="115">
        <f>$G$18</f>
        <v>0</v>
      </c>
      <c r="E34" s="130">
        <f t="shared" si="7"/>
        <v>0</v>
      </c>
      <c r="F34" s="107">
        <f>($F$18)</f>
        <v>0</v>
      </c>
      <c r="G34" s="107">
        <f t="shared" si="3"/>
        <v>0</v>
      </c>
      <c r="H34" s="116">
        <f t="shared" si="4"/>
        <v>0</v>
      </c>
      <c r="I34" s="117">
        <f>$H$17</f>
        <v>0</v>
      </c>
      <c r="J34" s="107">
        <f>PV(I18,H34,-(G34))</f>
        <v>0</v>
      </c>
      <c r="K34" s="107">
        <f t="shared" si="6"/>
        <v>0</v>
      </c>
      <c r="L34" s="53"/>
      <c r="M34" s="53"/>
    </row>
    <row r="35" spans="1:14">
      <c r="A35" s="54"/>
      <c r="B35" s="113">
        <f>SUM(B26:B34)</f>
        <v>1.0042283298097252</v>
      </c>
      <c r="C35" s="115">
        <f>SUM(C26:C34)</f>
        <v>57</v>
      </c>
      <c r="D35" s="115">
        <f>SUM(D26:D34)</f>
        <v>9</v>
      </c>
      <c r="E35" s="127"/>
      <c r="F35" s="55"/>
      <c r="G35" s="53"/>
      <c r="H35" s="53"/>
      <c r="I35" s="53"/>
      <c r="J35" s="56"/>
      <c r="K35" s="107">
        <f>SUM(K26:K34)</f>
        <v>6254188.983456403</v>
      </c>
    </row>
    <row r="36" spans="1:14">
      <c r="A36" s="57"/>
      <c r="B36" s="58"/>
      <c r="C36" s="59"/>
      <c r="D36" s="58"/>
      <c r="E36" s="58"/>
      <c r="F36" s="60"/>
      <c r="G36" s="58"/>
      <c r="H36" s="61"/>
      <c r="I36" s="62" t="s">
        <v>38</v>
      </c>
      <c r="J36" s="63"/>
      <c r="K36" s="119">
        <f>$K$18</f>
        <v>0</v>
      </c>
      <c r="L36" s="64"/>
      <c r="M36" s="65"/>
    </row>
    <row r="37" spans="1:14">
      <c r="A37" s="66"/>
      <c r="B37" s="64"/>
      <c r="C37" s="67"/>
      <c r="D37" s="64"/>
      <c r="E37" s="64"/>
      <c r="F37" s="22"/>
      <c r="G37" s="64"/>
      <c r="H37" s="68"/>
      <c r="I37" s="62" t="s">
        <v>39</v>
      </c>
      <c r="J37" s="69"/>
      <c r="K37" s="120">
        <f>K35-K36</f>
        <v>6254188.983456403</v>
      </c>
      <c r="L37" s="64"/>
      <c r="M37" s="65"/>
    </row>
    <row r="38" spans="1:14">
      <c r="A38" s="64"/>
      <c r="B38" s="64"/>
      <c r="C38" s="67"/>
      <c r="D38" s="64"/>
      <c r="E38" s="64"/>
      <c r="F38" s="22"/>
      <c r="G38" s="64"/>
      <c r="H38" s="68"/>
      <c r="I38" s="70" t="s">
        <v>40</v>
      </c>
      <c r="J38" s="71"/>
      <c r="K38" s="120">
        <f>K37/($B$5)</f>
        <v>94760.43914327884</v>
      </c>
      <c r="L38" s="72"/>
    </row>
    <row r="39" spans="1:14">
      <c r="D39" s="2"/>
      <c r="E39" s="2"/>
      <c r="F39" s="5"/>
      <c r="G39" s="2"/>
      <c r="H39" s="2"/>
      <c r="I39" s="2"/>
      <c r="J39" s="2"/>
      <c r="K39" s="2"/>
      <c r="L39" s="2"/>
      <c r="M39" s="2"/>
    </row>
    <row r="40" spans="1:14">
      <c r="A40" s="73"/>
      <c r="B40" s="74"/>
      <c r="C40" s="75"/>
      <c r="D40" s="35"/>
      <c r="E40" s="35"/>
      <c r="F40" s="76"/>
      <c r="G40" s="35"/>
      <c r="H40" s="35"/>
      <c r="I40" s="35"/>
      <c r="J40" s="35"/>
      <c r="K40" s="35"/>
      <c r="L40" s="35"/>
      <c r="M40" s="35"/>
    </row>
    <row r="41" spans="1:14">
      <c r="A41" s="77" t="s">
        <v>63</v>
      </c>
      <c r="B41" s="109">
        <f>B7</f>
        <v>56.76</v>
      </c>
      <c r="C41" s="78" t="s">
        <v>41</v>
      </c>
      <c r="D41" s="79"/>
      <c r="E41" s="79"/>
      <c r="F41" s="80"/>
      <c r="G41" s="79"/>
      <c r="H41" s="79"/>
      <c r="I41" s="79"/>
      <c r="J41" s="79"/>
      <c r="K41" s="79"/>
      <c r="L41" s="81"/>
      <c r="M41" s="81"/>
    </row>
    <row r="42" spans="1:14">
      <c r="A42" s="82" t="s">
        <v>42</v>
      </c>
      <c r="B42" s="36" t="s">
        <v>43</v>
      </c>
      <c r="C42" s="110">
        <f>K56</f>
        <v>81101.788021106549</v>
      </c>
      <c r="D42" s="83" t="s">
        <v>27</v>
      </c>
      <c r="E42" s="83"/>
      <c r="F42" s="111">
        <f>C42/43560</f>
        <v>1.8618408636617665</v>
      </c>
      <c r="G42" s="2"/>
      <c r="H42" s="2"/>
      <c r="I42" s="2"/>
      <c r="J42" s="2"/>
      <c r="K42" s="2"/>
      <c r="L42" s="81"/>
      <c r="M42" s="81"/>
    </row>
    <row r="43" spans="1:14" ht="26.4">
      <c r="A43" s="29" t="s">
        <v>9</v>
      </c>
      <c r="B43" s="44" t="s">
        <v>28</v>
      </c>
      <c r="C43" s="45" t="s">
        <v>29</v>
      </c>
      <c r="D43" s="46" t="s">
        <v>30</v>
      </c>
      <c r="E43" s="46" t="s">
        <v>72</v>
      </c>
      <c r="F43" s="29" t="s">
        <v>31</v>
      </c>
      <c r="G43" s="47" t="s">
        <v>32</v>
      </c>
      <c r="H43" s="48" t="s">
        <v>33</v>
      </c>
      <c r="I43" s="48" t="s">
        <v>34</v>
      </c>
      <c r="J43" s="48" t="s">
        <v>35</v>
      </c>
      <c r="K43" s="49" t="s">
        <v>58</v>
      </c>
      <c r="L43" s="49" t="s">
        <v>36</v>
      </c>
      <c r="M43" s="50" t="s">
        <v>37</v>
      </c>
      <c r="N43" s="84"/>
    </row>
    <row r="44" spans="1:14">
      <c r="A44" s="112" t="str">
        <f>$A$10</f>
        <v>Apartment</v>
      </c>
      <c r="B44" s="113">
        <f t="shared" ref="B44:B52" si="8">C44/$B$23</f>
        <v>0</v>
      </c>
      <c r="C44" s="52">
        <v>0</v>
      </c>
      <c r="D44" s="115">
        <f>$G$10</f>
        <v>5</v>
      </c>
      <c r="E44" s="130">
        <f>F44/43560</f>
        <v>2.9112947658402204</v>
      </c>
      <c r="F44" s="107">
        <f>($F$10)</f>
        <v>126816</v>
      </c>
      <c r="G44" s="107">
        <f t="shared" ref="G44:G52" si="9">D44*F44</f>
        <v>634080</v>
      </c>
      <c r="H44" s="116">
        <f t="shared" ref="H44:H52" si="10">IF(C44=0,0,C44/D44)</f>
        <v>0</v>
      </c>
      <c r="I44" s="117">
        <f>$H$10</f>
        <v>1</v>
      </c>
      <c r="J44" s="107">
        <f t="shared" ref="J44:J52" si="11">PV(I10,H44,-G44)</f>
        <v>0</v>
      </c>
      <c r="K44" s="107">
        <f t="shared" ref="K44:K52" si="12">PV(I10,(I44-1),0,J44)*-1</f>
        <v>0</v>
      </c>
      <c r="L44" s="26">
        <v>0</v>
      </c>
      <c r="M44" s="118">
        <f>L44*D44</f>
        <v>0</v>
      </c>
      <c r="N44" s="84"/>
    </row>
    <row r="45" spans="1:14">
      <c r="A45" s="112" t="str">
        <f>$A$11</f>
        <v>Retail</v>
      </c>
      <c r="B45" s="113">
        <f t="shared" si="8"/>
        <v>0.47568710359408034</v>
      </c>
      <c r="C45" s="52">
        <v>27</v>
      </c>
      <c r="D45" s="115">
        <f>$G$11</f>
        <v>2</v>
      </c>
      <c r="E45" s="130">
        <f t="shared" ref="E45:E52" si="13">F45/43560</f>
        <v>6.5179063360881546</v>
      </c>
      <c r="F45" s="107">
        <f>($F$11)</f>
        <v>283920</v>
      </c>
      <c r="G45" s="107">
        <f t="shared" si="9"/>
        <v>567840</v>
      </c>
      <c r="H45" s="116">
        <f t="shared" si="10"/>
        <v>13.5</v>
      </c>
      <c r="I45" s="117">
        <f>$H$11</f>
        <v>4</v>
      </c>
      <c r="J45" s="107">
        <f t="shared" si="11"/>
        <v>3707288.9253431871</v>
      </c>
      <c r="K45" s="107">
        <f t="shared" si="12"/>
        <v>2638775.0299966875</v>
      </c>
      <c r="L45" s="26">
        <v>0</v>
      </c>
      <c r="M45" s="118">
        <f>L45*D45</f>
        <v>0</v>
      </c>
      <c r="N45" s="84"/>
    </row>
    <row r="46" spans="1:14">
      <c r="A46" s="112" t="str">
        <f>$A$12</f>
        <v>Office</v>
      </c>
      <c r="B46" s="113">
        <f t="shared" si="8"/>
        <v>0.52854122621564481</v>
      </c>
      <c r="C46" s="52">
        <v>30</v>
      </c>
      <c r="D46" s="115">
        <f>$G$12</f>
        <v>2</v>
      </c>
      <c r="E46" s="130">
        <f t="shared" si="13"/>
        <v>10.111294765840221</v>
      </c>
      <c r="F46" s="107">
        <f>($F$12)</f>
        <v>440448</v>
      </c>
      <c r="G46" s="107">
        <f t="shared" si="9"/>
        <v>880896</v>
      </c>
      <c r="H46" s="116">
        <f t="shared" si="10"/>
        <v>15</v>
      </c>
      <c r="I46" s="117">
        <f>$H$12</f>
        <v>8</v>
      </c>
      <c r="J46" s="107">
        <f t="shared" si="11"/>
        <v>5999663.285311766</v>
      </c>
      <c r="K46" s="107">
        <f t="shared" si="12"/>
        <v>2713942.9793963456</v>
      </c>
      <c r="L46" s="26">
        <v>0</v>
      </c>
      <c r="M46" s="118">
        <f>L46*D46</f>
        <v>0</v>
      </c>
      <c r="N46" s="84"/>
    </row>
    <row r="47" spans="1:14">
      <c r="A47" s="112" t="str">
        <f>$A$13</f>
        <v>NA</v>
      </c>
      <c r="B47" s="113">
        <f t="shared" si="8"/>
        <v>0</v>
      </c>
      <c r="C47" s="52">
        <v>0</v>
      </c>
      <c r="D47" s="115">
        <f>$G$13</f>
        <v>0</v>
      </c>
      <c r="E47" s="130">
        <f t="shared" si="13"/>
        <v>0</v>
      </c>
      <c r="F47" s="107">
        <f>($F$13)</f>
        <v>0</v>
      </c>
      <c r="G47" s="107">
        <f t="shared" si="9"/>
        <v>0</v>
      </c>
      <c r="H47" s="116">
        <f t="shared" si="10"/>
        <v>0</v>
      </c>
      <c r="I47" s="117">
        <f>$H$13</f>
        <v>0</v>
      </c>
      <c r="J47" s="107">
        <f t="shared" si="11"/>
        <v>0</v>
      </c>
      <c r="K47" s="107">
        <f t="shared" si="12"/>
        <v>0</v>
      </c>
      <c r="L47" s="26">
        <v>0</v>
      </c>
      <c r="M47" s="118">
        <f>L47*D47</f>
        <v>0</v>
      </c>
      <c r="N47" s="84"/>
    </row>
    <row r="48" spans="1:14">
      <c r="A48" s="112" t="str">
        <f>$A$14</f>
        <v>NA</v>
      </c>
      <c r="B48" s="113">
        <f t="shared" si="8"/>
        <v>0</v>
      </c>
      <c r="C48" s="52">
        <v>0</v>
      </c>
      <c r="D48" s="115">
        <f>$G$14</f>
        <v>0</v>
      </c>
      <c r="E48" s="130">
        <f t="shared" si="13"/>
        <v>0</v>
      </c>
      <c r="F48" s="107">
        <f>($F$14)</f>
        <v>0</v>
      </c>
      <c r="G48" s="107">
        <f t="shared" si="9"/>
        <v>0</v>
      </c>
      <c r="H48" s="116">
        <f t="shared" si="10"/>
        <v>0</v>
      </c>
      <c r="I48" s="117">
        <f>$H$14</f>
        <v>0</v>
      </c>
      <c r="J48" s="107">
        <f t="shared" si="11"/>
        <v>0</v>
      </c>
      <c r="K48" s="107">
        <f t="shared" si="12"/>
        <v>0</v>
      </c>
      <c r="L48" s="26">
        <v>0</v>
      </c>
      <c r="M48" s="118">
        <f>L48*D48</f>
        <v>0</v>
      </c>
      <c r="N48" s="84"/>
    </row>
    <row r="49" spans="1:14">
      <c r="A49" s="112" t="str">
        <f>$A$15</f>
        <v>NA</v>
      </c>
      <c r="B49" s="113">
        <f t="shared" si="8"/>
        <v>0</v>
      </c>
      <c r="C49" s="52">
        <v>0</v>
      </c>
      <c r="D49" s="115">
        <f>$G$15</f>
        <v>0</v>
      </c>
      <c r="E49" s="130">
        <f t="shared" si="13"/>
        <v>0</v>
      </c>
      <c r="F49" s="107">
        <f>($F$15)</f>
        <v>0</v>
      </c>
      <c r="G49" s="107">
        <f t="shared" si="9"/>
        <v>0</v>
      </c>
      <c r="H49" s="116">
        <f t="shared" si="10"/>
        <v>0</v>
      </c>
      <c r="I49" s="117">
        <f>$H$15</f>
        <v>0</v>
      </c>
      <c r="J49" s="107">
        <f t="shared" si="11"/>
        <v>0</v>
      </c>
      <c r="K49" s="107">
        <f t="shared" si="12"/>
        <v>0</v>
      </c>
      <c r="L49" s="26">
        <v>0</v>
      </c>
      <c r="M49" s="53"/>
      <c r="N49" s="84"/>
    </row>
    <row r="50" spans="1:14">
      <c r="A50" s="112" t="str">
        <f>$A$16</f>
        <v>NA</v>
      </c>
      <c r="B50" s="113">
        <f t="shared" si="8"/>
        <v>0</v>
      </c>
      <c r="C50" s="52">
        <v>0</v>
      </c>
      <c r="D50" s="115">
        <f>$G$16</f>
        <v>0</v>
      </c>
      <c r="E50" s="130">
        <f t="shared" si="13"/>
        <v>0</v>
      </c>
      <c r="F50" s="107">
        <f>($F$16)</f>
        <v>0</v>
      </c>
      <c r="G50" s="107">
        <f t="shared" si="9"/>
        <v>0</v>
      </c>
      <c r="H50" s="116">
        <f t="shared" si="10"/>
        <v>0</v>
      </c>
      <c r="I50" s="117">
        <f>$H$16</f>
        <v>0</v>
      </c>
      <c r="J50" s="107">
        <f t="shared" si="11"/>
        <v>0</v>
      </c>
      <c r="K50" s="107">
        <f t="shared" si="12"/>
        <v>0</v>
      </c>
      <c r="L50" s="53"/>
      <c r="M50" s="53"/>
      <c r="N50" s="84"/>
    </row>
    <row r="51" spans="1:14">
      <c r="A51" s="112" t="str">
        <f>$A$17</f>
        <v>NA</v>
      </c>
      <c r="B51" s="113">
        <f t="shared" si="8"/>
        <v>0</v>
      </c>
      <c r="C51" s="52">
        <v>0</v>
      </c>
      <c r="D51" s="115">
        <f>$G$17</f>
        <v>0</v>
      </c>
      <c r="E51" s="130">
        <f t="shared" si="13"/>
        <v>0</v>
      </c>
      <c r="F51" s="107">
        <f>($F$17)</f>
        <v>0</v>
      </c>
      <c r="G51" s="107">
        <f t="shared" si="9"/>
        <v>0</v>
      </c>
      <c r="H51" s="116">
        <f t="shared" si="10"/>
        <v>0</v>
      </c>
      <c r="I51" s="117">
        <f>$H$17</f>
        <v>0</v>
      </c>
      <c r="J51" s="107">
        <f t="shared" si="11"/>
        <v>0</v>
      </c>
      <c r="K51" s="107">
        <f t="shared" si="12"/>
        <v>0</v>
      </c>
      <c r="L51" s="53"/>
      <c r="M51" s="53"/>
      <c r="N51" s="84"/>
    </row>
    <row r="52" spans="1:14">
      <c r="A52" s="112" t="str">
        <f>$A$18</f>
        <v>NA</v>
      </c>
      <c r="B52" s="113">
        <f t="shared" si="8"/>
        <v>0</v>
      </c>
      <c r="C52" s="52">
        <v>0</v>
      </c>
      <c r="D52" s="115">
        <f>$G$18</f>
        <v>0</v>
      </c>
      <c r="E52" s="130">
        <f t="shared" si="13"/>
        <v>0</v>
      </c>
      <c r="F52" s="107">
        <f>($F$18)</f>
        <v>0</v>
      </c>
      <c r="G52" s="107">
        <f t="shared" si="9"/>
        <v>0</v>
      </c>
      <c r="H52" s="116">
        <f t="shared" si="10"/>
        <v>0</v>
      </c>
      <c r="I52" s="117">
        <f>$H$17</f>
        <v>0</v>
      </c>
      <c r="J52" s="107">
        <f t="shared" si="11"/>
        <v>0</v>
      </c>
      <c r="K52" s="107">
        <f t="shared" si="12"/>
        <v>0</v>
      </c>
      <c r="L52" s="53"/>
      <c r="M52" s="53"/>
      <c r="N52" s="84"/>
    </row>
    <row r="53" spans="1:14">
      <c r="A53" s="54"/>
      <c r="B53" s="113">
        <f>SUM(B44:B52)</f>
        <v>1.0042283298097252</v>
      </c>
      <c r="C53" s="116">
        <f>SUM(C44:C52)</f>
        <v>57</v>
      </c>
      <c r="D53" s="115">
        <f>SUM(D44:D52)</f>
        <v>9</v>
      </c>
      <c r="E53" s="127"/>
      <c r="F53" s="55"/>
      <c r="G53" s="53"/>
      <c r="H53" s="53"/>
      <c r="I53" s="53"/>
      <c r="J53" s="56"/>
      <c r="K53" s="107">
        <f>SUM(K44:K52)</f>
        <v>5352718.0093930326</v>
      </c>
      <c r="N53" s="84"/>
    </row>
    <row r="54" spans="1:14">
      <c r="A54" s="57"/>
      <c r="B54" s="58"/>
      <c r="C54" s="59"/>
      <c r="D54" s="58"/>
      <c r="E54" s="58"/>
      <c r="F54" s="60"/>
      <c r="G54" s="58"/>
      <c r="H54" s="61"/>
      <c r="I54" s="62" t="s">
        <v>38</v>
      </c>
      <c r="J54" s="63"/>
      <c r="K54" s="119">
        <f>$K$18</f>
        <v>0</v>
      </c>
      <c r="L54" s="64"/>
      <c r="M54" s="65"/>
      <c r="N54" s="84"/>
    </row>
    <row r="55" spans="1:14">
      <c r="A55" s="66"/>
      <c r="B55" s="64"/>
      <c r="C55" s="67"/>
      <c r="D55" s="64"/>
      <c r="E55" s="64"/>
      <c r="F55" s="22"/>
      <c r="G55" s="64"/>
      <c r="H55" s="68"/>
      <c r="I55" s="62" t="s">
        <v>39</v>
      </c>
      <c r="J55" s="69"/>
      <c r="K55" s="120">
        <f>K53-K54</f>
        <v>5352718.0093930326</v>
      </c>
      <c r="L55" s="64"/>
      <c r="M55" s="65"/>
      <c r="N55" s="84"/>
    </row>
    <row r="56" spans="1:14">
      <c r="A56" s="64"/>
      <c r="B56" s="64"/>
      <c r="C56" s="67"/>
      <c r="D56" s="64"/>
      <c r="E56" s="64"/>
      <c r="F56" s="22"/>
      <c r="G56" s="64"/>
      <c r="H56" s="68"/>
      <c r="I56" s="70" t="s">
        <v>40</v>
      </c>
      <c r="J56" s="71"/>
      <c r="K56" s="120">
        <f>K55/($B$5)</f>
        <v>81101.788021106549</v>
      </c>
      <c r="L56" s="72"/>
    </row>
    <row r="57" spans="1:14">
      <c r="A57" s="64"/>
      <c r="B57" s="64"/>
      <c r="C57" s="67"/>
      <c r="D57" s="64"/>
      <c r="E57" s="64"/>
      <c r="F57" s="22"/>
      <c r="G57" s="64"/>
      <c r="H57" s="64"/>
      <c r="I57" s="72"/>
      <c r="J57" s="64"/>
      <c r="K57" s="85"/>
      <c r="L57" s="72"/>
    </row>
    <row r="58" spans="1:14">
      <c r="D58" s="64"/>
      <c r="E58" s="64"/>
      <c r="F58" s="22"/>
      <c r="G58" s="64"/>
      <c r="H58" s="64"/>
      <c r="I58" s="72"/>
      <c r="J58" s="64"/>
      <c r="K58" s="85"/>
      <c r="L58" s="72"/>
    </row>
    <row r="59" spans="1:14">
      <c r="A59" s="73"/>
      <c r="B59" s="74"/>
      <c r="C59" s="75"/>
      <c r="D59" s="73"/>
      <c r="E59" s="73"/>
      <c r="F59" s="73"/>
      <c r="G59" s="73"/>
      <c r="H59" s="73"/>
      <c r="I59" s="73"/>
      <c r="J59" s="73"/>
      <c r="K59" s="73"/>
      <c r="L59" s="73"/>
      <c r="M59" s="73"/>
    </row>
    <row r="60" spans="1:14">
      <c r="A60" s="77" t="s">
        <v>64</v>
      </c>
      <c r="B60" s="109">
        <f>$B$7</f>
        <v>56.76</v>
      </c>
      <c r="C60" s="78" t="s">
        <v>41</v>
      </c>
      <c r="D60" s="2"/>
      <c r="E60" s="2"/>
      <c r="F60" s="5"/>
      <c r="G60" s="2"/>
      <c r="H60" s="2"/>
      <c r="I60" s="2"/>
      <c r="J60" s="2"/>
      <c r="K60" s="2"/>
      <c r="L60" s="81"/>
      <c r="M60" s="81"/>
    </row>
    <row r="61" spans="1:14">
      <c r="A61" s="77" t="s">
        <v>44</v>
      </c>
      <c r="B61" s="36" t="s">
        <v>43</v>
      </c>
      <c r="C61" s="110">
        <f>K75</f>
        <v>76853.478288474595</v>
      </c>
      <c r="D61" s="83" t="s">
        <v>27</v>
      </c>
      <c r="E61" s="83"/>
      <c r="F61" s="111">
        <f>C61/43560</f>
        <v>1.7643130920219146</v>
      </c>
      <c r="G61" s="2"/>
      <c r="H61" s="2"/>
      <c r="I61" s="2"/>
      <c r="J61" s="2"/>
      <c r="K61" s="2"/>
      <c r="L61" s="81"/>
      <c r="M61" s="81"/>
    </row>
    <row r="62" spans="1:14" ht="26.4">
      <c r="A62" s="29" t="s">
        <v>9</v>
      </c>
      <c r="B62" s="44" t="s">
        <v>28</v>
      </c>
      <c r="C62" s="45" t="s">
        <v>29</v>
      </c>
      <c r="D62" s="46" t="s">
        <v>30</v>
      </c>
      <c r="E62" s="46" t="s">
        <v>72</v>
      </c>
      <c r="F62" s="29" t="s">
        <v>31</v>
      </c>
      <c r="G62" s="47" t="s">
        <v>32</v>
      </c>
      <c r="H62" s="48" t="s">
        <v>33</v>
      </c>
      <c r="I62" s="48" t="s">
        <v>34</v>
      </c>
      <c r="J62" s="48" t="s">
        <v>35</v>
      </c>
      <c r="K62" s="49" t="s">
        <v>58</v>
      </c>
      <c r="L62" s="49" t="s">
        <v>36</v>
      </c>
      <c r="M62" s="50" t="s">
        <v>37</v>
      </c>
    </row>
    <row r="63" spans="1:14">
      <c r="A63" s="112" t="str">
        <f>$A$10</f>
        <v>Apartment</v>
      </c>
      <c r="B63" s="113">
        <f t="shared" ref="B63:B71" si="14">C63/$B$23</f>
        <v>0</v>
      </c>
      <c r="C63" s="52">
        <v>0</v>
      </c>
      <c r="D63" s="115">
        <f>$G$10</f>
        <v>5</v>
      </c>
      <c r="E63" s="130">
        <f>F63/43560</f>
        <v>2.9112947658402204</v>
      </c>
      <c r="F63" s="107">
        <f>($F$10)</f>
        <v>126816</v>
      </c>
      <c r="G63" s="107">
        <f t="shared" ref="G63:G71" si="15">D63*F63</f>
        <v>634080</v>
      </c>
      <c r="H63" s="116">
        <f t="shared" ref="H63:H71" si="16">IF(C63=0,0,C63/D63)</f>
        <v>0</v>
      </c>
      <c r="I63" s="117">
        <f>$H$10</f>
        <v>1</v>
      </c>
      <c r="J63" s="107">
        <f t="shared" ref="J63:J71" si="17">PV(I10,H63,-G63)</f>
        <v>0</v>
      </c>
      <c r="K63" s="107">
        <f>PV($I$10,(I63-1),0,J63)*-1</f>
        <v>0</v>
      </c>
      <c r="L63" s="26">
        <v>0</v>
      </c>
      <c r="M63" s="118">
        <f>L63*D63</f>
        <v>0</v>
      </c>
    </row>
    <row r="64" spans="1:14">
      <c r="A64" s="112" t="str">
        <f>$A$11</f>
        <v>Retail</v>
      </c>
      <c r="B64" s="113">
        <f t="shared" si="14"/>
        <v>0.70472163495419315</v>
      </c>
      <c r="C64" s="52">
        <v>40</v>
      </c>
      <c r="D64" s="115">
        <f>$G$11</f>
        <v>2</v>
      </c>
      <c r="E64" s="130">
        <f t="shared" ref="E64:E71" si="18">F64/43560</f>
        <v>6.5179063360881546</v>
      </c>
      <c r="F64" s="107">
        <f>($F$11)</f>
        <v>283920</v>
      </c>
      <c r="G64" s="107">
        <f t="shared" si="15"/>
        <v>567840</v>
      </c>
      <c r="H64" s="116">
        <f t="shared" si="16"/>
        <v>20</v>
      </c>
      <c r="I64" s="117">
        <f>$H$11</f>
        <v>4</v>
      </c>
      <c r="J64" s="107">
        <f t="shared" si="17"/>
        <v>4241448.8676381828</v>
      </c>
      <c r="K64" s="107">
        <f>PV($I$11,(I64-1),0,J64)*-1</f>
        <v>3018979.5260954169</v>
      </c>
      <c r="L64" s="26">
        <v>0</v>
      </c>
      <c r="M64" s="118">
        <f>L64*D64</f>
        <v>0</v>
      </c>
    </row>
    <row r="65" spans="1:13">
      <c r="A65" s="112" t="str">
        <f>$A$12</f>
        <v>Office</v>
      </c>
      <c r="B65" s="113">
        <f t="shared" si="14"/>
        <v>0.29950669485553205</v>
      </c>
      <c r="C65" s="52">
        <v>17</v>
      </c>
      <c r="D65" s="115">
        <f>$G$12</f>
        <v>2</v>
      </c>
      <c r="E65" s="130">
        <f t="shared" si="18"/>
        <v>10.111294765840221</v>
      </c>
      <c r="F65" s="107">
        <f>($F$12)</f>
        <v>440448</v>
      </c>
      <c r="G65" s="107">
        <f t="shared" si="15"/>
        <v>880896</v>
      </c>
      <c r="H65" s="116">
        <f t="shared" si="16"/>
        <v>8.5</v>
      </c>
      <c r="I65" s="117">
        <f>$H$12</f>
        <v>8</v>
      </c>
      <c r="J65" s="107">
        <f t="shared" si="17"/>
        <v>4539302.7584112082</v>
      </c>
      <c r="K65" s="107">
        <f>PV($I$12,(I65-1),0,J65)*-1</f>
        <v>2053350.0409439059</v>
      </c>
      <c r="L65" s="26">
        <v>0</v>
      </c>
      <c r="M65" s="118">
        <f>L65*D65</f>
        <v>0</v>
      </c>
    </row>
    <row r="66" spans="1:13">
      <c r="A66" s="112" t="str">
        <f>$A$13</f>
        <v>NA</v>
      </c>
      <c r="B66" s="113">
        <f t="shared" si="14"/>
        <v>0</v>
      </c>
      <c r="C66" s="52">
        <v>0</v>
      </c>
      <c r="D66" s="115">
        <f>$G$13</f>
        <v>0</v>
      </c>
      <c r="E66" s="130">
        <f t="shared" si="18"/>
        <v>0</v>
      </c>
      <c r="F66" s="107">
        <f>($F$13)</f>
        <v>0</v>
      </c>
      <c r="G66" s="107">
        <f t="shared" si="15"/>
        <v>0</v>
      </c>
      <c r="H66" s="116">
        <f t="shared" si="16"/>
        <v>0</v>
      </c>
      <c r="I66" s="117">
        <f>$H$13</f>
        <v>0</v>
      </c>
      <c r="J66" s="107">
        <f t="shared" si="17"/>
        <v>0</v>
      </c>
      <c r="K66" s="107">
        <f>PV($I$13,(I66-1),0,J66)*-1</f>
        <v>0</v>
      </c>
      <c r="L66" s="26">
        <v>0</v>
      </c>
      <c r="M66" s="118">
        <f>L66*D66</f>
        <v>0</v>
      </c>
    </row>
    <row r="67" spans="1:13">
      <c r="A67" s="112" t="str">
        <f>$A$14</f>
        <v>NA</v>
      </c>
      <c r="B67" s="113">
        <f t="shared" si="14"/>
        <v>0</v>
      </c>
      <c r="C67" s="52">
        <v>0</v>
      </c>
      <c r="D67" s="115">
        <f>$G$14</f>
        <v>0</v>
      </c>
      <c r="E67" s="130">
        <f t="shared" si="18"/>
        <v>0</v>
      </c>
      <c r="F67" s="107">
        <f>($F$14)</f>
        <v>0</v>
      </c>
      <c r="G67" s="107">
        <f t="shared" si="15"/>
        <v>0</v>
      </c>
      <c r="H67" s="116">
        <f t="shared" si="16"/>
        <v>0</v>
      </c>
      <c r="I67" s="117">
        <f>$H$14</f>
        <v>0</v>
      </c>
      <c r="J67" s="107">
        <f t="shared" si="17"/>
        <v>0</v>
      </c>
      <c r="K67" s="107">
        <f>PV($I$14,(I67-1),0,J67)*-1</f>
        <v>0</v>
      </c>
      <c r="L67" s="26">
        <v>0</v>
      </c>
      <c r="M67" s="118">
        <f>L67*D67</f>
        <v>0</v>
      </c>
    </row>
    <row r="68" spans="1:13">
      <c r="A68" s="112" t="str">
        <f>$A$15</f>
        <v>NA</v>
      </c>
      <c r="B68" s="113">
        <f t="shared" si="14"/>
        <v>0</v>
      </c>
      <c r="C68" s="52">
        <v>0</v>
      </c>
      <c r="D68" s="115">
        <f>$G$15</f>
        <v>0</v>
      </c>
      <c r="E68" s="130">
        <f t="shared" si="18"/>
        <v>0</v>
      </c>
      <c r="F68" s="107">
        <f>($F$15)</f>
        <v>0</v>
      </c>
      <c r="G68" s="107">
        <f t="shared" si="15"/>
        <v>0</v>
      </c>
      <c r="H68" s="116">
        <f t="shared" si="16"/>
        <v>0</v>
      </c>
      <c r="I68" s="117">
        <f>$H$15</f>
        <v>0</v>
      </c>
      <c r="J68" s="107">
        <f t="shared" si="17"/>
        <v>0</v>
      </c>
      <c r="K68" s="107">
        <f>PV($I$15,(I68-1),0,J68)*-1</f>
        <v>0</v>
      </c>
      <c r="L68" s="53"/>
      <c r="M68" s="53"/>
    </row>
    <row r="69" spans="1:13">
      <c r="A69" s="112" t="str">
        <f>$A$16</f>
        <v>NA</v>
      </c>
      <c r="B69" s="113">
        <f t="shared" si="14"/>
        <v>0</v>
      </c>
      <c r="C69" s="52">
        <v>0</v>
      </c>
      <c r="D69" s="115">
        <f>$G$16</f>
        <v>0</v>
      </c>
      <c r="E69" s="130">
        <f t="shared" si="18"/>
        <v>0</v>
      </c>
      <c r="F69" s="107">
        <f>($F$16)</f>
        <v>0</v>
      </c>
      <c r="G69" s="107">
        <f t="shared" si="15"/>
        <v>0</v>
      </c>
      <c r="H69" s="116">
        <f t="shared" si="16"/>
        <v>0</v>
      </c>
      <c r="I69" s="117">
        <f>$H$16</f>
        <v>0</v>
      </c>
      <c r="J69" s="107">
        <f t="shared" si="17"/>
        <v>0</v>
      </c>
      <c r="K69" s="107">
        <f>PV($I$16,(I69-1),0,J69)*-1</f>
        <v>0</v>
      </c>
      <c r="L69" s="53"/>
      <c r="M69" s="53"/>
    </row>
    <row r="70" spans="1:13">
      <c r="A70" s="112" t="str">
        <f>$A$17</f>
        <v>NA</v>
      </c>
      <c r="B70" s="113">
        <f t="shared" si="14"/>
        <v>0</v>
      </c>
      <c r="C70" s="52">
        <v>0</v>
      </c>
      <c r="D70" s="115">
        <f>$G$17</f>
        <v>0</v>
      </c>
      <c r="E70" s="130">
        <f t="shared" si="18"/>
        <v>0</v>
      </c>
      <c r="F70" s="107">
        <f>($F$17)</f>
        <v>0</v>
      </c>
      <c r="G70" s="107">
        <f t="shared" si="15"/>
        <v>0</v>
      </c>
      <c r="H70" s="116">
        <f t="shared" si="16"/>
        <v>0</v>
      </c>
      <c r="I70" s="117">
        <f>$H$17</f>
        <v>0</v>
      </c>
      <c r="J70" s="107">
        <f t="shared" si="17"/>
        <v>0</v>
      </c>
      <c r="K70" s="107">
        <f>PV($I$17,(I70-1),0,J70)*-1</f>
        <v>0</v>
      </c>
      <c r="L70" s="53"/>
      <c r="M70" s="53"/>
    </row>
    <row r="71" spans="1:13">
      <c r="A71" s="112" t="str">
        <f>$A$18</f>
        <v>NA</v>
      </c>
      <c r="B71" s="113">
        <f t="shared" si="14"/>
        <v>0</v>
      </c>
      <c r="C71" s="52"/>
      <c r="D71" s="115">
        <f>$G$18</f>
        <v>0</v>
      </c>
      <c r="E71" s="130">
        <f t="shared" si="18"/>
        <v>0</v>
      </c>
      <c r="F71" s="107">
        <f>($F$18)</f>
        <v>0</v>
      </c>
      <c r="G71" s="107">
        <f t="shared" si="15"/>
        <v>0</v>
      </c>
      <c r="H71" s="116">
        <f t="shared" si="16"/>
        <v>0</v>
      </c>
      <c r="I71" s="117">
        <f>$H$17</f>
        <v>0</v>
      </c>
      <c r="J71" s="107">
        <f t="shared" si="17"/>
        <v>0</v>
      </c>
      <c r="K71" s="107">
        <f>PV($I$18,(I71-1),0,J71)*-1</f>
        <v>0</v>
      </c>
      <c r="L71" s="53"/>
      <c r="M71" s="53"/>
    </row>
    <row r="72" spans="1:13">
      <c r="A72" s="54"/>
      <c r="B72" s="113">
        <f>SUM(B63:B71)</f>
        <v>1.0042283298097252</v>
      </c>
      <c r="C72" s="116">
        <f>SUM(C63:C71)</f>
        <v>57</v>
      </c>
      <c r="D72" s="115">
        <f>SUM(D63:D71)</f>
        <v>9</v>
      </c>
      <c r="E72" s="127"/>
      <c r="F72" s="55"/>
      <c r="G72" s="53"/>
      <c r="H72" s="53"/>
      <c r="I72" s="53"/>
      <c r="J72" s="56"/>
      <c r="K72" s="107">
        <f>SUM(K63:K71)</f>
        <v>5072329.567039323</v>
      </c>
    </row>
    <row r="73" spans="1:13">
      <c r="A73" s="57"/>
      <c r="B73" s="58"/>
      <c r="C73" s="59"/>
      <c r="D73" s="58"/>
      <c r="E73" s="58"/>
      <c r="F73" s="60"/>
      <c r="G73" s="58"/>
      <c r="H73" s="61"/>
      <c r="I73" s="62" t="s">
        <v>45</v>
      </c>
      <c r="J73" s="63"/>
      <c r="K73" s="119">
        <f>$K$18</f>
        <v>0</v>
      </c>
      <c r="L73" s="64"/>
      <c r="M73" s="65"/>
    </row>
    <row r="74" spans="1:13">
      <c r="A74" s="66"/>
      <c r="B74" s="64"/>
      <c r="C74" s="67"/>
      <c r="D74" s="64"/>
      <c r="E74" s="64"/>
      <c r="F74" s="22"/>
      <c r="G74" s="64"/>
      <c r="H74" s="68"/>
      <c r="I74" s="62" t="s">
        <v>39</v>
      </c>
      <c r="J74" s="69"/>
      <c r="K74" s="120">
        <f>K72-K73</f>
        <v>5072329.567039323</v>
      </c>
      <c r="L74" s="64"/>
      <c r="M74" s="65"/>
    </row>
    <row r="75" spans="1:13">
      <c r="A75" s="64"/>
      <c r="B75" s="64"/>
      <c r="C75" s="67"/>
      <c r="D75" s="64"/>
      <c r="E75" s="64"/>
      <c r="F75" s="22"/>
      <c r="G75" s="64"/>
      <c r="H75" s="68"/>
      <c r="I75" s="70" t="s">
        <v>40</v>
      </c>
      <c r="J75" s="71"/>
      <c r="K75" s="120">
        <f>K74/($B$5)</f>
        <v>76853.478288474595</v>
      </c>
      <c r="L75" s="72"/>
    </row>
    <row r="76" spans="1:13">
      <c r="A76" s="64"/>
      <c r="B76" s="64"/>
      <c r="C76" s="64"/>
      <c r="D76" s="64"/>
      <c r="E76" s="64"/>
      <c r="F76" s="22"/>
      <c r="G76" s="64"/>
      <c r="H76" s="68"/>
      <c r="I76" s="86"/>
      <c r="J76" s="86"/>
      <c r="K76" s="87"/>
      <c r="L76" s="57"/>
    </row>
    <row r="77" spans="1:13">
      <c r="A77" s="64"/>
      <c r="B77" s="64"/>
      <c r="C77" s="64"/>
      <c r="D77" s="64"/>
      <c r="E77" s="64"/>
      <c r="F77" s="22"/>
      <c r="G77" s="64"/>
      <c r="H77" s="64"/>
      <c r="I77" s="64"/>
      <c r="J77" s="64"/>
      <c r="K77" s="88"/>
      <c r="L77" s="64"/>
    </row>
    <row r="78" spans="1:13">
      <c r="A78" s="89"/>
      <c r="B78" s="90"/>
      <c r="C78" s="90"/>
      <c r="D78" s="90"/>
      <c r="E78" s="90"/>
      <c r="F78" s="91"/>
      <c r="G78" s="90"/>
      <c r="H78" s="92"/>
      <c r="I78" s="90"/>
      <c r="J78" s="90"/>
      <c r="K78" s="90"/>
      <c r="L78" s="90"/>
      <c r="M78" s="90"/>
    </row>
    <row r="79" spans="1:13">
      <c r="B79" s="93"/>
      <c r="C79" s="94"/>
      <c r="D79" s="94"/>
      <c r="E79" s="94"/>
      <c r="F79" s="93"/>
      <c r="M79" s="94"/>
    </row>
    <row r="80" spans="1:13">
      <c r="A80" s="77" t="s">
        <v>65</v>
      </c>
      <c r="B80" s="109">
        <f>$B$7</f>
        <v>56.76</v>
      </c>
      <c r="C80" s="78" t="s">
        <v>41</v>
      </c>
      <c r="D80" s="2"/>
      <c r="E80" s="2"/>
      <c r="F80" s="5"/>
      <c r="G80" s="2"/>
      <c r="H80" s="2"/>
      <c r="I80" s="2"/>
      <c r="J80" s="2"/>
      <c r="K80" s="2"/>
      <c r="L80" s="81"/>
      <c r="M80" s="81"/>
    </row>
    <row r="81" spans="1:13">
      <c r="A81" s="77" t="s">
        <v>46</v>
      </c>
      <c r="B81" s="36" t="s">
        <v>43</v>
      </c>
      <c r="C81" s="110">
        <f>K95</f>
        <v>76653.261964447636</v>
      </c>
      <c r="D81" s="2"/>
      <c r="E81" s="2"/>
      <c r="F81" s="5"/>
      <c r="G81" s="2"/>
      <c r="H81" s="2"/>
      <c r="I81" s="2"/>
      <c r="J81" s="2"/>
      <c r="K81" s="2"/>
      <c r="L81" s="81"/>
      <c r="M81" s="81"/>
    </row>
    <row r="82" spans="1:13" ht="26.4">
      <c r="A82" s="29" t="s">
        <v>9</v>
      </c>
      <c r="B82" s="44" t="s">
        <v>28</v>
      </c>
      <c r="C82" s="45" t="s">
        <v>29</v>
      </c>
      <c r="D82" s="46" t="s">
        <v>30</v>
      </c>
      <c r="E82" s="46" t="s">
        <v>72</v>
      </c>
      <c r="F82" s="29" t="s">
        <v>31</v>
      </c>
      <c r="G82" s="47" t="s">
        <v>32</v>
      </c>
      <c r="H82" s="48" t="s">
        <v>33</v>
      </c>
      <c r="I82" s="48" t="s">
        <v>34</v>
      </c>
      <c r="J82" s="48" t="s">
        <v>35</v>
      </c>
      <c r="K82" s="49" t="s">
        <v>58</v>
      </c>
      <c r="L82" s="49" t="s">
        <v>36</v>
      </c>
      <c r="M82" s="50" t="s">
        <v>37</v>
      </c>
    </row>
    <row r="83" spans="1:13">
      <c r="A83" s="112" t="str">
        <f>$A$10</f>
        <v>Apartment</v>
      </c>
      <c r="B83" s="113">
        <f t="shared" ref="B83:B91" si="19">C83/$B$23</f>
        <v>0</v>
      </c>
      <c r="C83" s="52">
        <v>0</v>
      </c>
      <c r="D83" s="115">
        <f>$G$10</f>
        <v>5</v>
      </c>
      <c r="E83" s="130">
        <f>F83/43560</f>
        <v>2.9112947658402204</v>
      </c>
      <c r="F83" s="107">
        <f>($F$10)</f>
        <v>126816</v>
      </c>
      <c r="G83" s="107">
        <f t="shared" ref="G83:G91" si="20">D83*F83</f>
        <v>634080</v>
      </c>
      <c r="H83" s="116">
        <f t="shared" ref="H83:H91" si="21">IF(C83=0,0,C83/D83)</f>
        <v>0</v>
      </c>
      <c r="I83" s="117">
        <f>$H$10</f>
        <v>1</v>
      </c>
      <c r="J83" s="107">
        <f t="shared" ref="J83:J91" si="22">PV(I10,H83,-G83)</f>
        <v>0</v>
      </c>
      <c r="K83" s="107">
        <f>PV($I$10,(I83-1),0,J83)*-1</f>
        <v>0</v>
      </c>
      <c r="L83" s="26">
        <v>2.7</v>
      </c>
      <c r="M83" s="118">
        <f>L83*D83</f>
        <v>13.5</v>
      </c>
    </row>
    <row r="84" spans="1:13">
      <c r="A84" s="112" t="str">
        <f>$A$11</f>
        <v>Retail</v>
      </c>
      <c r="B84" s="113">
        <f t="shared" si="19"/>
        <v>0.29950669485553205</v>
      </c>
      <c r="C84" s="52">
        <v>17</v>
      </c>
      <c r="D84" s="115">
        <f>$G$11</f>
        <v>2</v>
      </c>
      <c r="E84" s="130">
        <f t="shared" ref="E84:E91" si="23">F84/43560</f>
        <v>6.5179063360881546</v>
      </c>
      <c r="F84" s="107">
        <f>($F$11)</f>
        <v>283920</v>
      </c>
      <c r="G84" s="107">
        <f t="shared" si="20"/>
        <v>567840</v>
      </c>
      <c r="H84" s="116">
        <f t="shared" si="21"/>
        <v>8.5</v>
      </c>
      <c r="I84" s="117">
        <f>$H$11</f>
        <v>4</v>
      </c>
      <c r="J84" s="107">
        <f t="shared" si="22"/>
        <v>2926108.9598956294</v>
      </c>
      <c r="K84" s="107">
        <f>PV($I$11,(I84-1),0,J84)*-1</f>
        <v>2082746.560603553</v>
      </c>
      <c r="L84" s="26">
        <v>21</v>
      </c>
      <c r="M84" s="118">
        <f>L84*D84</f>
        <v>42</v>
      </c>
    </row>
    <row r="85" spans="1:13">
      <c r="A85" s="112" t="str">
        <f>$A$12</f>
        <v>Office</v>
      </c>
      <c r="B85" s="113">
        <f t="shared" si="19"/>
        <v>0.70472163495419315</v>
      </c>
      <c r="C85" s="52">
        <v>40</v>
      </c>
      <c r="D85" s="115">
        <f>$G$12</f>
        <v>2</v>
      </c>
      <c r="E85" s="130">
        <f t="shared" si="23"/>
        <v>10.111294765840221</v>
      </c>
      <c r="F85" s="107">
        <f>($F$12)</f>
        <v>440448</v>
      </c>
      <c r="G85" s="107">
        <f t="shared" si="20"/>
        <v>880896</v>
      </c>
      <c r="H85" s="116">
        <f t="shared" si="21"/>
        <v>20</v>
      </c>
      <c r="I85" s="117">
        <f>$H$12</f>
        <v>8</v>
      </c>
      <c r="J85" s="107">
        <f t="shared" si="22"/>
        <v>6579803.0108956834</v>
      </c>
      <c r="K85" s="107">
        <f>PV($I$12,(I85-1),0,J85)*-1</f>
        <v>2976368.7290499914</v>
      </c>
      <c r="L85" s="26">
        <v>0</v>
      </c>
      <c r="M85" s="118">
        <f>L85*D85</f>
        <v>0</v>
      </c>
    </row>
    <row r="86" spans="1:13">
      <c r="A86" s="112" t="str">
        <f>$A$13</f>
        <v>NA</v>
      </c>
      <c r="B86" s="113">
        <f t="shared" si="19"/>
        <v>0</v>
      </c>
      <c r="C86" s="52">
        <v>0</v>
      </c>
      <c r="D86" s="115">
        <f>$G$13</f>
        <v>0</v>
      </c>
      <c r="E86" s="130">
        <f t="shared" si="23"/>
        <v>0</v>
      </c>
      <c r="F86" s="107">
        <f>($F$13)</f>
        <v>0</v>
      </c>
      <c r="G86" s="107">
        <f t="shared" si="20"/>
        <v>0</v>
      </c>
      <c r="H86" s="116">
        <f t="shared" si="21"/>
        <v>0</v>
      </c>
      <c r="I86" s="117">
        <f>$H$13</f>
        <v>0</v>
      </c>
      <c r="J86" s="107">
        <f t="shared" si="22"/>
        <v>0</v>
      </c>
      <c r="K86" s="107">
        <f>PV($I$13,(I86-1),0,J86)*-1</f>
        <v>0</v>
      </c>
      <c r="L86" s="26">
        <v>0</v>
      </c>
      <c r="M86" s="118">
        <f>L86*D86</f>
        <v>0</v>
      </c>
    </row>
    <row r="87" spans="1:13">
      <c r="A87" s="112" t="str">
        <f>$A$14</f>
        <v>NA</v>
      </c>
      <c r="B87" s="113">
        <f t="shared" si="19"/>
        <v>0</v>
      </c>
      <c r="C87" s="52">
        <v>0</v>
      </c>
      <c r="D87" s="115">
        <f>$G$14</f>
        <v>0</v>
      </c>
      <c r="E87" s="130">
        <f t="shared" si="23"/>
        <v>0</v>
      </c>
      <c r="F87" s="107">
        <f>($F$14)</f>
        <v>0</v>
      </c>
      <c r="G87" s="107">
        <f t="shared" si="20"/>
        <v>0</v>
      </c>
      <c r="H87" s="116">
        <f t="shared" si="21"/>
        <v>0</v>
      </c>
      <c r="I87" s="117">
        <f>$H$14</f>
        <v>0</v>
      </c>
      <c r="J87" s="107">
        <f t="shared" si="22"/>
        <v>0</v>
      </c>
      <c r="K87" s="107">
        <f>PV($I$14,(I87-1),0,J87)*-1</f>
        <v>0</v>
      </c>
      <c r="L87" s="26">
        <v>0</v>
      </c>
      <c r="M87" s="118">
        <f>L87*D87</f>
        <v>0</v>
      </c>
    </row>
    <row r="88" spans="1:13">
      <c r="A88" s="112" t="str">
        <f>$A$15</f>
        <v>NA</v>
      </c>
      <c r="B88" s="113">
        <f t="shared" si="19"/>
        <v>0</v>
      </c>
      <c r="C88" s="52">
        <v>0</v>
      </c>
      <c r="D88" s="115">
        <f>$G$15</f>
        <v>0</v>
      </c>
      <c r="E88" s="130">
        <f t="shared" si="23"/>
        <v>0</v>
      </c>
      <c r="F88" s="107">
        <f>($F$15)</f>
        <v>0</v>
      </c>
      <c r="G88" s="107">
        <f t="shared" si="20"/>
        <v>0</v>
      </c>
      <c r="H88" s="116">
        <f t="shared" si="21"/>
        <v>0</v>
      </c>
      <c r="I88" s="117">
        <f>$H$15</f>
        <v>0</v>
      </c>
      <c r="J88" s="107">
        <f t="shared" si="22"/>
        <v>0</v>
      </c>
      <c r="K88" s="107">
        <f>PV($I$15,(I88-1),0,J88)*-1</f>
        <v>0</v>
      </c>
      <c r="L88" s="53"/>
      <c r="M88" s="53"/>
    </row>
    <row r="89" spans="1:13">
      <c r="A89" s="112" t="str">
        <f>$A$16</f>
        <v>NA</v>
      </c>
      <c r="B89" s="113">
        <f t="shared" si="19"/>
        <v>0</v>
      </c>
      <c r="C89" s="52">
        <v>0</v>
      </c>
      <c r="D89" s="115">
        <f>$G$16</f>
        <v>0</v>
      </c>
      <c r="E89" s="130">
        <f t="shared" si="23"/>
        <v>0</v>
      </c>
      <c r="F89" s="107">
        <f>($F$16)</f>
        <v>0</v>
      </c>
      <c r="G89" s="107">
        <f t="shared" si="20"/>
        <v>0</v>
      </c>
      <c r="H89" s="116">
        <f t="shared" si="21"/>
        <v>0</v>
      </c>
      <c r="I89" s="117">
        <f>$H$16</f>
        <v>0</v>
      </c>
      <c r="J89" s="107">
        <f t="shared" si="22"/>
        <v>0</v>
      </c>
      <c r="K89" s="107">
        <f>PV($I$16,(I89-1),0,J89)*-1</f>
        <v>0</v>
      </c>
      <c r="L89" s="53"/>
      <c r="M89" s="53"/>
    </row>
    <row r="90" spans="1:13">
      <c r="A90" s="112" t="str">
        <f>$A$17</f>
        <v>NA</v>
      </c>
      <c r="B90" s="113">
        <f t="shared" si="19"/>
        <v>0</v>
      </c>
      <c r="C90" s="52">
        <v>0</v>
      </c>
      <c r="D90" s="115">
        <f>$G$17</f>
        <v>0</v>
      </c>
      <c r="E90" s="130">
        <f t="shared" si="23"/>
        <v>0</v>
      </c>
      <c r="F90" s="107">
        <f>($F$17)</f>
        <v>0</v>
      </c>
      <c r="G90" s="107">
        <f t="shared" si="20"/>
        <v>0</v>
      </c>
      <c r="H90" s="116">
        <f t="shared" si="21"/>
        <v>0</v>
      </c>
      <c r="I90" s="117">
        <f>$H$17</f>
        <v>0</v>
      </c>
      <c r="J90" s="107">
        <f t="shared" si="22"/>
        <v>0</v>
      </c>
      <c r="K90" s="107">
        <f>PV($I$17,(I90-1),0,J90)*-1</f>
        <v>0</v>
      </c>
      <c r="L90" s="53"/>
      <c r="M90" s="53"/>
    </row>
    <row r="91" spans="1:13">
      <c r="A91" s="112" t="str">
        <f>$A$18</f>
        <v>NA</v>
      </c>
      <c r="B91" s="113">
        <f t="shared" si="19"/>
        <v>0</v>
      </c>
      <c r="C91" s="52">
        <v>0</v>
      </c>
      <c r="D91" s="115">
        <f>$G$18</f>
        <v>0</v>
      </c>
      <c r="E91" s="130">
        <f t="shared" si="23"/>
        <v>0</v>
      </c>
      <c r="F91" s="107">
        <f>($F$18)</f>
        <v>0</v>
      </c>
      <c r="G91" s="107">
        <f t="shared" si="20"/>
        <v>0</v>
      </c>
      <c r="H91" s="116">
        <f t="shared" si="21"/>
        <v>0</v>
      </c>
      <c r="I91" s="117">
        <f>$H$17</f>
        <v>0</v>
      </c>
      <c r="J91" s="107">
        <f t="shared" si="22"/>
        <v>0</v>
      </c>
      <c r="K91" s="107">
        <f>PV($I$18,(I91-1),0,J91)*-1</f>
        <v>0</v>
      </c>
      <c r="L91" s="53"/>
      <c r="M91" s="53"/>
    </row>
    <row r="92" spans="1:13">
      <c r="A92" s="54"/>
      <c r="B92" s="113">
        <f>SUM(B83:B91)</f>
        <v>1.0042283298097252</v>
      </c>
      <c r="C92" s="116">
        <f>SUM(C83:C91)</f>
        <v>57</v>
      </c>
      <c r="D92" s="115">
        <f>SUM(D83:D91)</f>
        <v>9</v>
      </c>
      <c r="E92" s="127"/>
      <c r="F92" s="55"/>
      <c r="G92" s="53"/>
      <c r="H92" s="53"/>
      <c r="I92" s="53"/>
      <c r="J92" s="56"/>
      <c r="K92" s="107">
        <f>SUM(K83:K91)</f>
        <v>5059115.2896535443</v>
      </c>
    </row>
    <row r="93" spans="1:13">
      <c r="A93" s="57"/>
      <c r="B93" s="58"/>
      <c r="C93" s="59"/>
      <c r="D93" s="58"/>
      <c r="E93" s="58"/>
      <c r="F93" s="60"/>
      <c r="G93" s="58"/>
      <c r="H93" s="61"/>
      <c r="I93" s="62" t="s">
        <v>45</v>
      </c>
      <c r="J93" s="63"/>
      <c r="K93" s="119">
        <f>$K$18</f>
        <v>0</v>
      </c>
      <c r="L93" s="64"/>
      <c r="M93" s="65"/>
    </row>
    <row r="94" spans="1:13">
      <c r="A94" s="66"/>
      <c r="B94" s="64"/>
      <c r="C94" s="67"/>
      <c r="D94" s="64"/>
      <c r="E94" s="64"/>
      <c r="F94" s="22"/>
      <c r="G94" s="64"/>
      <c r="H94" s="68"/>
      <c r="I94" s="62" t="s">
        <v>39</v>
      </c>
      <c r="J94" s="69"/>
      <c r="K94" s="120">
        <f>K92-K93</f>
        <v>5059115.2896535443</v>
      </c>
      <c r="L94" s="64"/>
      <c r="M94" s="65"/>
    </row>
    <row r="95" spans="1:13">
      <c r="A95" s="64"/>
      <c r="B95" s="64"/>
      <c r="C95" s="67"/>
      <c r="D95" s="64"/>
      <c r="E95" s="64"/>
      <c r="F95" s="22"/>
      <c r="G95" s="64"/>
      <c r="H95" s="68"/>
      <c r="I95" s="70" t="s">
        <v>40</v>
      </c>
      <c r="J95" s="71"/>
      <c r="K95" s="120">
        <f>K94/($B$5)</f>
        <v>76653.261964447636</v>
      </c>
      <c r="L95" s="72"/>
    </row>
    <row r="96" spans="1:13">
      <c r="A96" s="64"/>
      <c r="B96" s="64"/>
      <c r="C96" s="64"/>
      <c r="D96" s="64"/>
      <c r="E96" s="64"/>
      <c r="F96" s="22"/>
      <c r="G96" s="64"/>
      <c r="H96" s="68"/>
      <c r="I96" s="86"/>
      <c r="J96" s="86"/>
      <c r="K96" s="87"/>
      <c r="L96" s="57"/>
    </row>
    <row r="98" spans="1:13">
      <c r="A98" s="89"/>
      <c r="B98" s="90"/>
      <c r="C98" s="90"/>
      <c r="D98" s="90"/>
      <c r="E98" s="90"/>
      <c r="F98" s="91"/>
      <c r="G98" s="90"/>
      <c r="H98" s="92"/>
      <c r="I98" s="90"/>
      <c r="J98" s="90"/>
      <c r="K98" s="90"/>
      <c r="L98" s="89"/>
      <c r="M98" s="89"/>
    </row>
    <row r="99" spans="1:13">
      <c r="B99" s="93"/>
      <c r="C99" s="94"/>
      <c r="D99" s="94"/>
      <c r="E99" s="94"/>
      <c r="F99" s="93"/>
      <c r="M99" s="94"/>
    </row>
    <row r="100" spans="1:13">
      <c r="A100" s="77" t="s">
        <v>66</v>
      </c>
      <c r="B100" s="109">
        <f>$B$7</f>
        <v>56.76</v>
      </c>
      <c r="C100" s="78" t="s">
        <v>41</v>
      </c>
      <c r="D100" s="2"/>
      <c r="E100" s="2"/>
      <c r="F100" s="5"/>
      <c r="G100" s="2"/>
      <c r="H100" s="2"/>
      <c r="I100" s="2"/>
      <c r="J100" s="2"/>
      <c r="K100" s="2"/>
      <c r="L100" s="81"/>
      <c r="M100" s="81"/>
    </row>
    <row r="101" spans="1:13">
      <c r="A101" s="77" t="s">
        <v>47</v>
      </c>
      <c r="B101" s="36" t="s">
        <v>43</v>
      </c>
      <c r="C101" s="110">
        <f>K115</f>
        <v>86274.521093728952</v>
      </c>
      <c r="D101" s="2"/>
      <c r="E101" s="2"/>
      <c r="F101" s="5"/>
      <c r="G101" s="2"/>
      <c r="H101" s="2"/>
      <c r="I101" s="2"/>
      <c r="J101" s="2"/>
      <c r="K101" s="2"/>
      <c r="L101" s="81"/>
      <c r="M101" s="81"/>
    </row>
    <row r="102" spans="1:13" ht="26.4">
      <c r="A102" s="29" t="s">
        <v>9</v>
      </c>
      <c r="B102" s="44" t="s">
        <v>28</v>
      </c>
      <c r="C102" s="45" t="s">
        <v>29</v>
      </c>
      <c r="D102" s="46" t="s">
        <v>30</v>
      </c>
      <c r="E102" s="46" t="s">
        <v>72</v>
      </c>
      <c r="F102" s="29" t="s">
        <v>31</v>
      </c>
      <c r="G102" s="47" t="s">
        <v>32</v>
      </c>
      <c r="H102" s="48" t="s">
        <v>33</v>
      </c>
      <c r="I102" s="48" t="s">
        <v>34</v>
      </c>
      <c r="J102" s="48" t="s">
        <v>35</v>
      </c>
      <c r="K102" s="49" t="s">
        <v>58</v>
      </c>
      <c r="L102" s="49" t="s">
        <v>36</v>
      </c>
      <c r="M102" s="50" t="s">
        <v>37</v>
      </c>
    </row>
    <row r="103" spans="1:13">
      <c r="A103" s="112" t="str">
        <f>$A$10</f>
        <v>Apartment</v>
      </c>
      <c r="B103" s="113">
        <f t="shared" ref="B103:B111" si="24">C103/$B$23</f>
        <v>0.70472163495419315</v>
      </c>
      <c r="C103" s="52">
        <v>40</v>
      </c>
      <c r="D103" s="115">
        <f>$G$10</f>
        <v>5</v>
      </c>
      <c r="E103" s="130">
        <f>F103/43560</f>
        <v>2.9112947658402204</v>
      </c>
      <c r="F103" s="107">
        <f>($F$10)</f>
        <v>126816</v>
      </c>
      <c r="G103" s="107">
        <f t="shared" ref="G103:G111" si="25">D103*F103</f>
        <v>634080</v>
      </c>
      <c r="H103" s="116">
        <f t="shared" ref="H103:H111" si="26">IF(C103=0,0,C103/D103)</f>
        <v>8</v>
      </c>
      <c r="I103" s="117">
        <f>$H$10</f>
        <v>1</v>
      </c>
      <c r="J103" s="107">
        <f t="shared" ref="J103:J111" si="27">PV(I10,H103,-G103)</f>
        <v>3149881.0233570137</v>
      </c>
      <c r="K103" s="107">
        <f>PV($I$10,(I103-1),0,J103)*-1</f>
        <v>3149881.0233570137</v>
      </c>
      <c r="L103" s="26">
        <v>2.7</v>
      </c>
      <c r="M103" s="118">
        <f>L103*D103</f>
        <v>13.5</v>
      </c>
    </row>
    <row r="104" spans="1:13">
      <c r="A104" s="112" t="str">
        <f>$A$11</f>
        <v>Retail</v>
      </c>
      <c r="B104" s="113">
        <f t="shared" si="24"/>
        <v>0.17618040873854829</v>
      </c>
      <c r="C104" s="52">
        <v>10</v>
      </c>
      <c r="D104" s="115">
        <f>$G$11</f>
        <v>2</v>
      </c>
      <c r="E104" s="130">
        <f t="shared" ref="E104:E111" si="28">F104/43560</f>
        <v>6.5179063360881546</v>
      </c>
      <c r="F104" s="107">
        <f>($F$11)</f>
        <v>283920</v>
      </c>
      <c r="G104" s="107">
        <f t="shared" si="25"/>
        <v>567840</v>
      </c>
      <c r="H104" s="116">
        <f t="shared" si="26"/>
        <v>5</v>
      </c>
      <c r="I104" s="117">
        <f>$H$11</f>
        <v>4</v>
      </c>
      <c r="J104" s="107">
        <f t="shared" si="27"/>
        <v>2046936.1187395887</v>
      </c>
      <c r="K104" s="107">
        <f>PV($I$11,(I104-1),0,J104)*-1</f>
        <v>1456968.6978546858</v>
      </c>
      <c r="L104" s="26">
        <v>21</v>
      </c>
      <c r="M104" s="118">
        <f>L104*D104</f>
        <v>42</v>
      </c>
    </row>
    <row r="105" spans="1:13">
      <c r="A105" s="112" t="str">
        <f>$A$12</f>
        <v>Office</v>
      </c>
      <c r="B105" s="113">
        <f t="shared" si="24"/>
        <v>0.12332628611698379</v>
      </c>
      <c r="C105" s="52">
        <v>7</v>
      </c>
      <c r="D105" s="115">
        <f>$G$12</f>
        <v>2</v>
      </c>
      <c r="E105" s="130">
        <f t="shared" si="28"/>
        <v>10.111294765840221</v>
      </c>
      <c r="F105" s="107">
        <f>($F$12)</f>
        <v>440448</v>
      </c>
      <c r="G105" s="107">
        <f t="shared" si="25"/>
        <v>880896</v>
      </c>
      <c r="H105" s="116">
        <f t="shared" si="26"/>
        <v>3.5</v>
      </c>
      <c r="I105" s="117">
        <f>$H$12</f>
        <v>8</v>
      </c>
      <c r="J105" s="107">
        <f t="shared" si="27"/>
        <v>2403604.6357782497</v>
      </c>
      <c r="K105" s="107">
        <f>PV($I$12,(I105-1),0,J105)*-1</f>
        <v>1087268.6709744108</v>
      </c>
      <c r="L105" s="26">
        <v>0</v>
      </c>
      <c r="M105" s="118">
        <f>L105*D105</f>
        <v>0</v>
      </c>
    </row>
    <row r="106" spans="1:13">
      <c r="A106" s="112" t="str">
        <f>$A$13</f>
        <v>NA</v>
      </c>
      <c r="B106" s="113">
        <f t="shared" si="24"/>
        <v>0</v>
      </c>
      <c r="C106" s="52">
        <v>0</v>
      </c>
      <c r="D106" s="115">
        <f>$G$13</f>
        <v>0</v>
      </c>
      <c r="E106" s="130">
        <f t="shared" si="28"/>
        <v>0</v>
      </c>
      <c r="F106" s="107">
        <f>($F$13)</f>
        <v>0</v>
      </c>
      <c r="G106" s="107">
        <f t="shared" si="25"/>
        <v>0</v>
      </c>
      <c r="H106" s="116">
        <f t="shared" si="26"/>
        <v>0</v>
      </c>
      <c r="I106" s="117">
        <f>$H$13</f>
        <v>0</v>
      </c>
      <c r="J106" s="107">
        <f t="shared" si="27"/>
        <v>0</v>
      </c>
      <c r="K106" s="107">
        <f>PV($I$13,(I106-1),0,J106)*-1</f>
        <v>0</v>
      </c>
      <c r="L106" s="26">
        <v>0</v>
      </c>
      <c r="M106" s="118">
        <f>L106*D106</f>
        <v>0</v>
      </c>
    </row>
    <row r="107" spans="1:13">
      <c r="A107" s="112" t="str">
        <f>$A$14</f>
        <v>NA</v>
      </c>
      <c r="B107" s="113">
        <f t="shared" si="24"/>
        <v>0</v>
      </c>
      <c r="C107" s="52">
        <v>0</v>
      </c>
      <c r="D107" s="115">
        <f>$G$14</f>
        <v>0</v>
      </c>
      <c r="E107" s="130">
        <f t="shared" si="28"/>
        <v>0</v>
      </c>
      <c r="F107" s="107">
        <f>($F$14)</f>
        <v>0</v>
      </c>
      <c r="G107" s="107">
        <f t="shared" si="25"/>
        <v>0</v>
      </c>
      <c r="H107" s="116">
        <f t="shared" si="26"/>
        <v>0</v>
      </c>
      <c r="I107" s="117">
        <f>$H$14</f>
        <v>0</v>
      </c>
      <c r="J107" s="107">
        <f t="shared" si="27"/>
        <v>0</v>
      </c>
      <c r="K107" s="107">
        <f>PV($I$14,(I107-1),0,J107)*-1</f>
        <v>0</v>
      </c>
      <c r="L107" s="26">
        <v>0</v>
      </c>
      <c r="M107" s="118">
        <f>L107*D107</f>
        <v>0</v>
      </c>
    </row>
    <row r="108" spans="1:13">
      <c r="A108" s="112" t="str">
        <f>$A$15</f>
        <v>NA</v>
      </c>
      <c r="B108" s="113">
        <f t="shared" si="24"/>
        <v>0</v>
      </c>
      <c r="C108" s="52">
        <v>0</v>
      </c>
      <c r="D108" s="115">
        <f>$G$15</f>
        <v>0</v>
      </c>
      <c r="E108" s="130">
        <f t="shared" si="28"/>
        <v>0</v>
      </c>
      <c r="F108" s="107">
        <f>($F$15)</f>
        <v>0</v>
      </c>
      <c r="G108" s="107">
        <f t="shared" si="25"/>
        <v>0</v>
      </c>
      <c r="H108" s="116">
        <f t="shared" si="26"/>
        <v>0</v>
      </c>
      <c r="I108" s="117">
        <f>$H$15</f>
        <v>0</v>
      </c>
      <c r="J108" s="107">
        <f t="shared" si="27"/>
        <v>0</v>
      </c>
      <c r="K108" s="107">
        <f>PV($I$15,(I108-1),0,J108)*-1</f>
        <v>0</v>
      </c>
      <c r="L108" s="53"/>
      <c r="M108" s="53"/>
    </row>
    <row r="109" spans="1:13">
      <c r="A109" s="112" t="str">
        <f>$A$16</f>
        <v>NA</v>
      </c>
      <c r="B109" s="113">
        <f t="shared" si="24"/>
        <v>0</v>
      </c>
      <c r="C109" s="52">
        <v>0</v>
      </c>
      <c r="D109" s="115">
        <f>$G$16</f>
        <v>0</v>
      </c>
      <c r="E109" s="130">
        <f t="shared" si="28"/>
        <v>0</v>
      </c>
      <c r="F109" s="107">
        <f>($F$16)</f>
        <v>0</v>
      </c>
      <c r="G109" s="107">
        <f t="shared" si="25"/>
        <v>0</v>
      </c>
      <c r="H109" s="116">
        <f t="shared" si="26"/>
        <v>0</v>
      </c>
      <c r="I109" s="117">
        <f>$H$16</f>
        <v>0</v>
      </c>
      <c r="J109" s="107">
        <f t="shared" si="27"/>
        <v>0</v>
      </c>
      <c r="K109" s="107">
        <f>PV($I$16,(I109-1),0,J109)*-1</f>
        <v>0</v>
      </c>
      <c r="L109" s="53"/>
      <c r="M109" s="53"/>
    </row>
    <row r="110" spans="1:13">
      <c r="A110" s="112" t="str">
        <f>$A$17</f>
        <v>NA</v>
      </c>
      <c r="B110" s="113">
        <f t="shared" si="24"/>
        <v>0</v>
      </c>
      <c r="C110" s="52">
        <v>0</v>
      </c>
      <c r="D110" s="115">
        <f>$G$17</f>
        <v>0</v>
      </c>
      <c r="E110" s="130">
        <f t="shared" si="28"/>
        <v>0</v>
      </c>
      <c r="F110" s="107">
        <f>($F$17)</f>
        <v>0</v>
      </c>
      <c r="G110" s="107">
        <f t="shared" si="25"/>
        <v>0</v>
      </c>
      <c r="H110" s="116">
        <f t="shared" si="26"/>
        <v>0</v>
      </c>
      <c r="I110" s="117">
        <f>$H$17</f>
        <v>0</v>
      </c>
      <c r="J110" s="107">
        <f t="shared" si="27"/>
        <v>0</v>
      </c>
      <c r="K110" s="107">
        <f>PV($I$17,(I110-1),0,J110)*-1</f>
        <v>0</v>
      </c>
      <c r="L110" s="53"/>
      <c r="M110" s="53"/>
    </row>
    <row r="111" spans="1:13">
      <c r="A111" s="112" t="str">
        <f>$A$18</f>
        <v>NA</v>
      </c>
      <c r="B111" s="113">
        <f t="shared" si="24"/>
        <v>0</v>
      </c>
      <c r="C111" s="52">
        <v>0</v>
      </c>
      <c r="D111" s="115">
        <f>$G$18</f>
        <v>0</v>
      </c>
      <c r="E111" s="130">
        <f t="shared" si="28"/>
        <v>0</v>
      </c>
      <c r="F111" s="107">
        <f>($F$18)</f>
        <v>0</v>
      </c>
      <c r="G111" s="107">
        <f t="shared" si="25"/>
        <v>0</v>
      </c>
      <c r="H111" s="116">
        <f t="shared" si="26"/>
        <v>0</v>
      </c>
      <c r="I111" s="117">
        <f>$H$17</f>
        <v>0</v>
      </c>
      <c r="J111" s="107">
        <f t="shared" si="27"/>
        <v>0</v>
      </c>
      <c r="K111" s="107">
        <f>PV($I$18,(I111-1),0,J111)*-1</f>
        <v>0</v>
      </c>
      <c r="L111" s="53"/>
      <c r="M111" s="53"/>
    </row>
    <row r="112" spans="1:13">
      <c r="A112" s="54"/>
      <c r="B112" s="113">
        <f>SUM(B103:B111)</f>
        <v>1.0042283298097252</v>
      </c>
      <c r="C112" s="116">
        <f>SUM(C103:C111)</f>
        <v>57</v>
      </c>
      <c r="D112" s="115">
        <f>SUM(D103:D111)</f>
        <v>9</v>
      </c>
      <c r="E112" s="127"/>
      <c r="F112" s="55"/>
      <c r="G112" s="53"/>
      <c r="H112" s="53"/>
      <c r="I112" s="53"/>
      <c r="J112" s="56"/>
      <c r="K112" s="107">
        <f>SUM(K103:K111)</f>
        <v>5694118.3921861108</v>
      </c>
    </row>
    <row r="113" spans="1:13">
      <c r="A113" s="57"/>
      <c r="B113" s="58"/>
      <c r="C113" s="59"/>
      <c r="D113" s="58"/>
      <c r="E113" s="58"/>
      <c r="F113" s="60"/>
      <c r="G113" s="58"/>
      <c r="H113" s="61"/>
      <c r="I113" s="62" t="s">
        <v>45</v>
      </c>
      <c r="J113" s="63"/>
      <c r="K113" s="119">
        <f>$K$18</f>
        <v>0</v>
      </c>
      <c r="L113" s="64"/>
      <c r="M113" s="65"/>
    </row>
    <row r="114" spans="1:13">
      <c r="A114" s="66"/>
      <c r="B114" s="64"/>
      <c r="C114" s="67"/>
      <c r="D114" s="64"/>
      <c r="E114" s="64"/>
      <c r="F114" s="22"/>
      <c r="G114" s="64"/>
      <c r="H114" s="68"/>
      <c r="I114" s="62" t="s">
        <v>39</v>
      </c>
      <c r="J114" s="69"/>
      <c r="K114" s="120">
        <f>K112-K113</f>
        <v>5694118.3921861108</v>
      </c>
      <c r="L114" s="64"/>
      <c r="M114" s="65"/>
    </row>
    <row r="115" spans="1:13">
      <c r="A115" s="64"/>
      <c r="B115" s="64"/>
      <c r="C115" s="67"/>
      <c r="D115" s="64"/>
      <c r="E115" s="64"/>
      <c r="F115" s="22"/>
      <c r="G115" s="64"/>
      <c r="H115" s="68"/>
      <c r="I115" s="70" t="s">
        <v>40</v>
      </c>
      <c r="J115" s="71"/>
      <c r="K115" s="120">
        <f>K114/($B$5)</f>
        <v>86274.521093728952</v>
      </c>
      <c r="L115" s="72"/>
    </row>
    <row r="116" spans="1:13">
      <c r="A116" s="89"/>
      <c r="B116" s="90"/>
      <c r="C116" s="90"/>
      <c r="D116" s="90"/>
      <c r="E116" s="90"/>
      <c r="F116" s="91"/>
      <c r="G116" s="90"/>
      <c r="H116" s="92"/>
      <c r="I116" s="90"/>
      <c r="J116" s="90"/>
      <c r="K116" s="90"/>
      <c r="L116" s="57"/>
    </row>
    <row r="117" spans="1:13">
      <c r="B117" s="93"/>
      <c r="C117" s="94"/>
      <c r="D117" s="94"/>
      <c r="E117" s="94"/>
      <c r="F117" s="93"/>
    </row>
    <row r="118" spans="1:13">
      <c r="A118" s="77" t="s">
        <v>67</v>
      </c>
      <c r="B118" s="109">
        <f>$B$7</f>
        <v>56.76</v>
      </c>
      <c r="C118" s="78" t="s">
        <v>41</v>
      </c>
      <c r="D118" s="2"/>
      <c r="E118" s="2"/>
      <c r="F118" s="5"/>
      <c r="G118" s="2"/>
      <c r="H118" s="2"/>
      <c r="I118" s="2"/>
      <c r="J118" s="2"/>
      <c r="K118" s="2"/>
    </row>
    <row r="119" spans="1:13">
      <c r="A119" s="77" t="s">
        <v>48</v>
      </c>
      <c r="B119" s="36" t="s">
        <v>43</v>
      </c>
      <c r="C119" s="110">
        <f>K133</f>
        <v>58065.127525246135</v>
      </c>
      <c r="D119" s="2"/>
      <c r="E119" s="2"/>
      <c r="F119" s="5"/>
      <c r="G119" s="2"/>
      <c r="H119" s="2"/>
      <c r="I119" s="2"/>
      <c r="J119" s="2"/>
      <c r="K119" s="2"/>
    </row>
    <row r="120" spans="1:13" ht="26.4">
      <c r="A120" s="29" t="s">
        <v>9</v>
      </c>
      <c r="B120" s="44" t="s">
        <v>28</v>
      </c>
      <c r="C120" s="45" t="s">
        <v>29</v>
      </c>
      <c r="D120" s="46" t="s">
        <v>30</v>
      </c>
      <c r="E120" s="46" t="s">
        <v>72</v>
      </c>
      <c r="F120" s="29" t="s">
        <v>31</v>
      </c>
      <c r="G120" s="47" t="s">
        <v>32</v>
      </c>
      <c r="H120" s="48" t="s">
        <v>33</v>
      </c>
      <c r="I120" s="48" t="s">
        <v>34</v>
      </c>
      <c r="J120" s="48" t="s">
        <v>35</v>
      </c>
      <c r="K120" s="49" t="s">
        <v>58</v>
      </c>
    </row>
    <row r="121" spans="1:13">
      <c r="A121" s="112" t="str">
        <f>$A$10</f>
        <v>Apartment</v>
      </c>
      <c r="B121" s="113">
        <f t="shared" ref="B121:B129" si="29">C121/$B$23</f>
        <v>1.0042283298097252</v>
      </c>
      <c r="C121" s="52">
        <v>57</v>
      </c>
      <c r="D121" s="115">
        <f>$G$10</f>
        <v>5</v>
      </c>
      <c r="E121" s="130">
        <f>F121/43560</f>
        <v>2.9112947658402204</v>
      </c>
      <c r="F121" s="107">
        <f>($F$10)</f>
        <v>126816</v>
      </c>
      <c r="G121" s="107">
        <f t="shared" ref="G121:G129" si="30">D121*F121</f>
        <v>634080</v>
      </c>
      <c r="H121" s="116">
        <f t="shared" ref="H121:H129" si="31">IF(C121=0,0,C121/D121)</f>
        <v>11.4</v>
      </c>
      <c r="I121" s="117">
        <f>$H$10</f>
        <v>1</v>
      </c>
      <c r="J121" s="107">
        <f t="shared" ref="J121:J129" si="32">PV(I10,H121,-G121)</f>
        <v>3832298.4166662451</v>
      </c>
      <c r="K121" s="107">
        <f>PV($I$10,(I121-1),0,J121)*-1</f>
        <v>3832298.4166662451</v>
      </c>
    </row>
    <row r="122" spans="1:13">
      <c r="A122" s="112" t="str">
        <f>$A$11</f>
        <v>Retail</v>
      </c>
      <c r="B122" s="113">
        <f t="shared" si="29"/>
        <v>0</v>
      </c>
      <c r="C122" s="52">
        <v>0</v>
      </c>
      <c r="D122" s="115">
        <f>$G$11</f>
        <v>2</v>
      </c>
      <c r="E122" s="130">
        <f t="shared" ref="E122:E129" si="33">F122/43560</f>
        <v>6.5179063360881546</v>
      </c>
      <c r="F122" s="107">
        <f>($F$11)</f>
        <v>283920</v>
      </c>
      <c r="G122" s="107">
        <f t="shared" si="30"/>
        <v>567840</v>
      </c>
      <c r="H122" s="116">
        <f t="shared" si="31"/>
        <v>0</v>
      </c>
      <c r="I122" s="117">
        <f>$H$11</f>
        <v>4</v>
      </c>
      <c r="J122" s="107">
        <f t="shared" si="32"/>
        <v>0</v>
      </c>
      <c r="K122" s="107">
        <f>PV($I$11,(I122-1),0,J122)*-1</f>
        <v>0</v>
      </c>
    </row>
    <row r="123" spans="1:13">
      <c r="A123" s="112" t="str">
        <f>$A$12</f>
        <v>Office</v>
      </c>
      <c r="B123" s="113">
        <f t="shared" si="29"/>
        <v>0</v>
      </c>
      <c r="C123" s="52">
        <v>0</v>
      </c>
      <c r="D123" s="115">
        <f>$G$12</f>
        <v>2</v>
      </c>
      <c r="E123" s="130">
        <f t="shared" si="33"/>
        <v>10.111294765840221</v>
      </c>
      <c r="F123" s="107">
        <f>($F$12)</f>
        <v>440448</v>
      </c>
      <c r="G123" s="107">
        <f t="shared" si="30"/>
        <v>880896</v>
      </c>
      <c r="H123" s="116">
        <f t="shared" si="31"/>
        <v>0</v>
      </c>
      <c r="I123" s="117">
        <f>$H$12</f>
        <v>8</v>
      </c>
      <c r="J123" s="107">
        <f t="shared" si="32"/>
        <v>0</v>
      </c>
      <c r="K123" s="107">
        <f>PV($I$12,(I123-1),0,J123)*-1</f>
        <v>0</v>
      </c>
    </row>
    <row r="124" spans="1:13">
      <c r="A124" s="112" t="str">
        <f>$A$13</f>
        <v>NA</v>
      </c>
      <c r="B124" s="113">
        <f t="shared" si="29"/>
        <v>0</v>
      </c>
      <c r="C124" s="52">
        <v>0</v>
      </c>
      <c r="D124" s="115">
        <f>$G$13</f>
        <v>0</v>
      </c>
      <c r="E124" s="130">
        <f t="shared" si="33"/>
        <v>0</v>
      </c>
      <c r="F124" s="107">
        <f>($F$13)</f>
        <v>0</v>
      </c>
      <c r="G124" s="107">
        <f t="shared" si="30"/>
        <v>0</v>
      </c>
      <c r="H124" s="116">
        <f t="shared" si="31"/>
        <v>0</v>
      </c>
      <c r="I124" s="117">
        <f>$H$13</f>
        <v>0</v>
      </c>
      <c r="J124" s="107">
        <f t="shared" si="32"/>
        <v>0</v>
      </c>
      <c r="K124" s="107">
        <f>PV($I$13,(I124-1),0,J124)*-1</f>
        <v>0</v>
      </c>
    </row>
    <row r="125" spans="1:13">
      <c r="A125" s="112" t="str">
        <f>$A$14</f>
        <v>NA</v>
      </c>
      <c r="B125" s="113">
        <f t="shared" si="29"/>
        <v>0</v>
      </c>
      <c r="C125" s="52">
        <v>0</v>
      </c>
      <c r="D125" s="115">
        <f>$G$14</f>
        <v>0</v>
      </c>
      <c r="E125" s="130">
        <f t="shared" si="33"/>
        <v>0</v>
      </c>
      <c r="F125" s="107">
        <f>($F$14)</f>
        <v>0</v>
      </c>
      <c r="G125" s="107">
        <f t="shared" si="30"/>
        <v>0</v>
      </c>
      <c r="H125" s="116">
        <f t="shared" si="31"/>
        <v>0</v>
      </c>
      <c r="I125" s="117">
        <f>$H$14</f>
        <v>0</v>
      </c>
      <c r="J125" s="107">
        <f t="shared" si="32"/>
        <v>0</v>
      </c>
      <c r="K125" s="107">
        <f>PV($I$14,(I125-1),0,J125)*-1</f>
        <v>0</v>
      </c>
    </row>
    <row r="126" spans="1:13">
      <c r="A126" s="112" t="str">
        <f>$A$15</f>
        <v>NA</v>
      </c>
      <c r="B126" s="113">
        <f t="shared" si="29"/>
        <v>0</v>
      </c>
      <c r="C126" s="52">
        <v>0</v>
      </c>
      <c r="D126" s="115">
        <f>$G$15</f>
        <v>0</v>
      </c>
      <c r="E126" s="130">
        <f t="shared" si="33"/>
        <v>0</v>
      </c>
      <c r="F126" s="107">
        <f>($F$15)</f>
        <v>0</v>
      </c>
      <c r="G126" s="107">
        <f t="shared" si="30"/>
        <v>0</v>
      </c>
      <c r="H126" s="116">
        <f t="shared" si="31"/>
        <v>0</v>
      </c>
      <c r="I126" s="117">
        <f>$H$15</f>
        <v>0</v>
      </c>
      <c r="J126" s="107">
        <f t="shared" si="32"/>
        <v>0</v>
      </c>
      <c r="K126" s="107">
        <f>PV($I$15,(I126-1),0,J126)*-1</f>
        <v>0</v>
      </c>
    </row>
    <row r="127" spans="1:13">
      <c r="A127" s="112" t="str">
        <f>$A$16</f>
        <v>NA</v>
      </c>
      <c r="B127" s="113">
        <f t="shared" si="29"/>
        <v>0</v>
      </c>
      <c r="C127" s="52">
        <v>0</v>
      </c>
      <c r="D127" s="115">
        <f>$G$16</f>
        <v>0</v>
      </c>
      <c r="E127" s="130">
        <f t="shared" si="33"/>
        <v>0</v>
      </c>
      <c r="F127" s="107">
        <f>($F$16)</f>
        <v>0</v>
      </c>
      <c r="G127" s="107">
        <f t="shared" si="30"/>
        <v>0</v>
      </c>
      <c r="H127" s="116">
        <f t="shared" si="31"/>
        <v>0</v>
      </c>
      <c r="I127" s="117">
        <f>$H$16</f>
        <v>0</v>
      </c>
      <c r="J127" s="107">
        <f t="shared" si="32"/>
        <v>0</v>
      </c>
      <c r="K127" s="107">
        <f>PV($I$16,(I127-1),0,J127)*-1</f>
        <v>0</v>
      </c>
    </row>
    <row r="128" spans="1:13">
      <c r="A128" s="112" t="str">
        <f>$A$17</f>
        <v>NA</v>
      </c>
      <c r="B128" s="113">
        <f t="shared" si="29"/>
        <v>0</v>
      </c>
      <c r="C128" s="52">
        <v>0</v>
      </c>
      <c r="D128" s="115">
        <f>$G$17</f>
        <v>0</v>
      </c>
      <c r="E128" s="130">
        <f t="shared" si="33"/>
        <v>0</v>
      </c>
      <c r="F128" s="107">
        <f>($F$17)</f>
        <v>0</v>
      </c>
      <c r="G128" s="107">
        <f t="shared" si="30"/>
        <v>0</v>
      </c>
      <c r="H128" s="116">
        <f t="shared" si="31"/>
        <v>0</v>
      </c>
      <c r="I128" s="117">
        <f>$H$17</f>
        <v>0</v>
      </c>
      <c r="J128" s="107">
        <f t="shared" si="32"/>
        <v>0</v>
      </c>
      <c r="K128" s="107">
        <f>PV($I$17,(I128-1),0,J128)*-1</f>
        <v>0</v>
      </c>
    </row>
    <row r="129" spans="1:11">
      <c r="A129" s="112" t="str">
        <f>$A$18</f>
        <v>NA</v>
      </c>
      <c r="B129" s="113">
        <f t="shared" si="29"/>
        <v>0</v>
      </c>
      <c r="C129" s="52">
        <v>0</v>
      </c>
      <c r="D129" s="115">
        <f>$G$18</f>
        <v>0</v>
      </c>
      <c r="E129" s="130">
        <f t="shared" si="33"/>
        <v>0</v>
      </c>
      <c r="F129" s="107">
        <f>($F$18)</f>
        <v>0</v>
      </c>
      <c r="G129" s="107">
        <f t="shared" si="30"/>
        <v>0</v>
      </c>
      <c r="H129" s="116">
        <f t="shared" si="31"/>
        <v>0</v>
      </c>
      <c r="I129" s="117">
        <f>$H$17</f>
        <v>0</v>
      </c>
      <c r="J129" s="107">
        <f t="shared" si="32"/>
        <v>0</v>
      </c>
      <c r="K129" s="107">
        <f>PV($I$18,(I129-1),0,J129)*-1</f>
        <v>0</v>
      </c>
    </row>
    <row r="130" spans="1:11">
      <c r="A130" s="54"/>
      <c r="B130" s="113">
        <f>SUM(B121:B129)</f>
        <v>1.0042283298097252</v>
      </c>
      <c r="C130" s="116">
        <f>SUM(C121:C129)</f>
        <v>57</v>
      </c>
      <c r="D130" s="115">
        <f>SUM(D121:D129)</f>
        <v>9</v>
      </c>
      <c r="E130" s="127"/>
      <c r="F130" s="55"/>
      <c r="G130" s="53"/>
      <c r="H130" s="53"/>
      <c r="I130" s="53"/>
      <c r="J130" s="56"/>
      <c r="K130" s="107">
        <f>SUM(K121:K129)</f>
        <v>3832298.4166662451</v>
      </c>
    </row>
    <row r="131" spans="1:11">
      <c r="A131" s="57"/>
      <c r="B131" s="58"/>
      <c r="C131" s="59"/>
      <c r="D131" s="58"/>
      <c r="E131" s="58"/>
      <c r="F131" s="60"/>
      <c r="G131" s="58"/>
      <c r="H131" s="61"/>
      <c r="I131" s="62" t="s">
        <v>45</v>
      </c>
      <c r="J131" s="63"/>
      <c r="K131" s="119">
        <f>$K$18</f>
        <v>0</v>
      </c>
    </row>
    <row r="132" spans="1:11">
      <c r="A132" s="66"/>
      <c r="B132" s="64"/>
      <c r="C132" s="67"/>
      <c r="D132" s="64"/>
      <c r="E132" s="64"/>
      <c r="F132" s="22"/>
      <c r="G132" s="64"/>
      <c r="H132" s="68"/>
      <c r="I132" s="62" t="s">
        <v>39</v>
      </c>
      <c r="J132" s="69"/>
      <c r="K132" s="120">
        <f>K130-K131</f>
        <v>3832298.4166662451</v>
      </c>
    </row>
    <row r="133" spans="1:11">
      <c r="I133" s="70" t="s">
        <v>40</v>
      </c>
      <c r="J133" s="71"/>
      <c r="K133" s="120">
        <f>K132/($B$5)</f>
        <v>58065.127525246135</v>
      </c>
    </row>
    <row r="134" spans="1:11">
      <c r="A134" s="89"/>
      <c r="B134" s="90"/>
      <c r="C134" s="90"/>
      <c r="D134" s="90"/>
      <c r="E134" s="90"/>
      <c r="F134" s="91"/>
      <c r="G134" s="90"/>
      <c r="H134" s="92"/>
      <c r="I134" s="90"/>
      <c r="J134" s="90"/>
      <c r="K134" s="90"/>
    </row>
    <row r="135" spans="1:11">
      <c r="B135" s="93"/>
      <c r="C135" s="94"/>
      <c r="D135" s="94"/>
      <c r="E135" s="94"/>
      <c r="F135" s="93"/>
    </row>
    <row r="136" spans="1:11">
      <c r="A136" s="77" t="s">
        <v>68</v>
      </c>
      <c r="B136" s="109">
        <f>$B$7</f>
        <v>56.76</v>
      </c>
      <c r="C136" s="78" t="s">
        <v>41</v>
      </c>
      <c r="D136" s="2"/>
      <c r="E136" s="2"/>
      <c r="F136" s="5"/>
      <c r="G136" s="2"/>
      <c r="H136" s="2"/>
      <c r="I136" s="2"/>
      <c r="J136" s="2"/>
      <c r="K136" s="2"/>
    </row>
    <row r="137" spans="1:11">
      <c r="A137" s="77" t="s">
        <v>49</v>
      </c>
      <c r="B137" s="36" t="s">
        <v>43</v>
      </c>
      <c r="C137" s="110">
        <f>K151</f>
        <v>49013.501886607832</v>
      </c>
      <c r="D137" s="2"/>
      <c r="E137" s="2"/>
      <c r="F137" s="5"/>
      <c r="G137" s="2"/>
      <c r="H137" s="2"/>
      <c r="I137" s="2"/>
      <c r="J137" s="2"/>
      <c r="K137" s="2"/>
    </row>
    <row r="138" spans="1:11" ht="26.4">
      <c r="A138" s="29" t="s">
        <v>9</v>
      </c>
      <c r="B138" s="44" t="s">
        <v>28</v>
      </c>
      <c r="C138" s="45" t="s">
        <v>29</v>
      </c>
      <c r="D138" s="46" t="s">
        <v>30</v>
      </c>
      <c r="E138" s="46" t="s">
        <v>72</v>
      </c>
      <c r="F138" s="29" t="s">
        <v>31</v>
      </c>
      <c r="G138" s="47" t="s">
        <v>32</v>
      </c>
      <c r="H138" s="48" t="s">
        <v>33</v>
      </c>
      <c r="I138" s="48" t="s">
        <v>34</v>
      </c>
      <c r="J138" s="48" t="s">
        <v>35</v>
      </c>
      <c r="K138" s="49" t="s">
        <v>58</v>
      </c>
    </row>
    <row r="139" spans="1:11">
      <c r="A139" s="112" t="str">
        <f>$A$10</f>
        <v>Apartment</v>
      </c>
      <c r="B139" s="113">
        <f t="shared" ref="B139:B147" si="34">C139/$B$23</f>
        <v>0</v>
      </c>
      <c r="C139" s="52">
        <v>0</v>
      </c>
      <c r="D139" s="115">
        <f>$G$10</f>
        <v>5</v>
      </c>
      <c r="E139" s="130">
        <f>F139/43560</f>
        <v>2.9112947658402204</v>
      </c>
      <c r="F139" s="107">
        <f>($F$10)</f>
        <v>126816</v>
      </c>
      <c r="G139" s="107">
        <f t="shared" ref="G139:G147" si="35">D139*F139</f>
        <v>634080</v>
      </c>
      <c r="H139" s="116">
        <f t="shared" ref="H139:H147" si="36">IF(C139=0,0,C139/D139)</f>
        <v>0</v>
      </c>
      <c r="I139" s="117">
        <f>$H$10</f>
        <v>1</v>
      </c>
      <c r="J139" s="107">
        <f t="shared" ref="J139:J147" si="37">PV(I10,H139,-G139)</f>
        <v>0</v>
      </c>
      <c r="K139" s="107">
        <f>PV($I$10,(I139-1),0,J139)*-1</f>
        <v>0</v>
      </c>
    </row>
    <row r="140" spans="1:11">
      <c r="A140" s="112" t="str">
        <f>$A$11</f>
        <v>Retail</v>
      </c>
      <c r="B140" s="113">
        <f t="shared" si="34"/>
        <v>1.0042283298097252</v>
      </c>
      <c r="C140" s="52">
        <v>57</v>
      </c>
      <c r="D140" s="115">
        <f>$G$11</f>
        <v>2</v>
      </c>
      <c r="E140" s="130">
        <f t="shared" ref="E140:E147" si="38">F140/43560</f>
        <v>6.5179063360881546</v>
      </c>
      <c r="F140" s="107">
        <f>($F$11)</f>
        <v>283920</v>
      </c>
      <c r="G140" s="107">
        <f t="shared" si="35"/>
        <v>567840</v>
      </c>
      <c r="H140" s="116">
        <f t="shared" si="36"/>
        <v>28.5</v>
      </c>
      <c r="I140" s="117">
        <f>$H$11</f>
        <v>4</v>
      </c>
      <c r="J140" s="107">
        <f t="shared" si="37"/>
        <v>4544789.1177841807</v>
      </c>
      <c r="K140" s="107">
        <f>PV($I$11,(I140-1),0,J140)*-1</f>
        <v>3234891.1245161169</v>
      </c>
    </row>
    <row r="141" spans="1:11">
      <c r="A141" s="112" t="str">
        <f>$A$12</f>
        <v>Office</v>
      </c>
      <c r="B141" s="113">
        <f t="shared" si="34"/>
        <v>0</v>
      </c>
      <c r="C141" s="52">
        <v>0</v>
      </c>
      <c r="D141" s="115">
        <f>$G$12</f>
        <v>2</v>
      </c>
      <c r="E141" s="130">
        <f t="shared" si="38"/>
        <v>10.111294765840221</v>
      </c>
      <c r="F141" s="107">
        <f>($F$12)</f>
        <v>440448</v>
      </c>
      <c r="G141" s="107">
        <f t="shared" si="35"/>
        <v>880896</v>
      </c>
      <c r="H141" s="116">
        <f t="shared" si="36"/>
        <v>0</v>
      </c>
      <c r="I141" s="117">
        <f>$H$12</f>
        <v>8</v>
      </c>
      <c r="J141" s="107">
        <f t="shared" si="37"/>
        <v>0</v>
      </c>
      <c r="K141" s="107">
        <f>PV($I$12,(I141-1),0,J141)*-1</f>
        <v>0</v>
      </c>
    </row>
    <row r="142" spans="1:11">
      <c r="A142" s="112" t="str">
        <f>$A$13</f>
        <v>NA</v>
      </c>
      <c r="B142" s="113">
        <f t="shared" si="34"/>
        <v>0</v>
      </c>
      <c r="C142" s="52">
        <v>0</v>
      </c>
      <c r="D142" s="115">
        <f>$G$13</f>
        <v>0</v>
      </c>
      <c r="E142" s="130">
        <f t="shared" si="38"/>
        <v>0</v>
      </c>
      <c r="F142" s="107">
        <f>($F$13)</f>
        <v>0</v>
      </c>
      <c r="G142" s="107">
        <f t="shared" si="35"/>
        <v>0</v>
      </c>
      <c r="H142" s="116">
        <f t="shared" si="36"/>
        <v>0</v>
      </c>
      <c r="I142" s="117">
        <f>$H$13</f>
        <v>0</v>
      </c>
      <c r="J142" s="107">
        <f t="shared" si="37"/>
        <v>0</v>
      </c>
      <c r="K142" s="107">
        <f>PV($I$13,(I142-1),0,J142)*-1</f>
        <v>0</v>
      </c>
    </row>
    <row r="143" spans="1:11">
      <c r="A143" s="112" t="str">
        <f>$A$14</f>
        <v>NA</v>
      </c>
      <c r="B143" s="113">
        <f t="shared" si="34"/>
        <v>0</v>
      </c>
      <c r="C143" s="52">
        <v>0</v>
      </c>
      <c r="D143" s="115">
        <f>$G$14</f>
        <v>0</v>
      </c>
      <c r="E143" s="130">
        <f t="shared" si="38"/>
        <v>0</v>
      </c>
      <c r="F143" s="107">
        <f>($F$14)</f>
        <v>0</v>
      </c>
      <c r="G143" s="107">
        <f t="shared" si="35"/>
        <v>0</v>
      </c>
      <c r="H143" s="116">
        <f t="shared" si="36"/>
        <v>0</v>
      </c>
      <c r="I143" s="117">
        <f>$H$14</f>
        <v>0</v>
      </c>
      <c r="J143" s="107">
        <f t="shared" si="37"/>
        <v>0</v>
      </c>
      <c r="K143" s="107">
        <f>PV($I$14,(I143-1),0,J143)*-1</f>
        <v>0</v>
      </c>
    </row>
    <row r="144" spans="1:11">
      <c r="A144" s="112" t="str">
        <f>$A$15</f>
        <v>NA</v>
      </c>
      <c r="B144" s="113">
        <f t="shared" si="34"/>
        <v>0</v>
      </c>
      <c r="C144" s="52">
        <v>0</v>
      </c>
      <c r="D144" s="115">
        <f>$G$15</f>
        <v>0</v>
      </c>
      <c r="E144" s="130">
        <f t="shared" si="38"/>
        <v>0</v>
      </c>
      <c r="F144" s="107">
        <f>($F$15)</f>
        <v>0</v>
      </c>
      <c r="G144" s="107">
        <f t="shared" si="35"/>
        <v>0</v>
      </c>
      <c r="H144" s="116">
        <f t="shared" si="36"/>
        <v>0</v>
      </c>
      <c r="I144" s="117">
        <f>$H$15</f>
        <v>0</v>
      </c>
      <c r="J144" s="107">
        <f t="shared" si="37"/>
        <v>0</v>
      </c>
      <c r="K144" s="107">
        <f>PV($I$15,(I144-1),0,J144)*-1</f>
        <v>0</v>
      </c>
    </row>
    <row r="145" spans="1:11">
      <c r="A145" s="112" t="str">
        <f>$A$16</f>
        <v>NA</v>
      </c>
      <c r="B145" s="113">
        <f t="shared" si="34"/>
        <v>0</v>
      </c>
      <c r="C145" s="52">
        <v>0</v>
      </c>
      <c r="D145" s="115">
        <f>$G$16</f>
        <v>0</v>
      </c>
      <c r="E145" s="130">
        <f t="shared" si="38"/>
        <v>0</v>
      </c>
      <c r="F145" s="107">
        <f>($F$16)</f>
        <v>0</v>
      </c>
      <c r="G145" s="107">
        <f t="shared" si="35"/>
        <v>0</v>
      </c>
      <c r="H145" s="116">
        <f t="shared" si="36"/>
        <v>0</v>
      </c>
      <c r="I145" s="117">
        <f>$H$16</f>
        <v>0</v>
      </c>
      <c r="J145" s="107">
        <f t="shared" si="37"/>
        <v>0</v>
      </c>
      <c r="K145" s="107">
        <f>PV($I$16,(I145-1),0,J145)*-1</f>
        <v>0</v>
      </c>
    </row>
    <row r="146" spans="1:11">
      <c r="A146" s="112" t="str">
        <f>$A$17</f>
        <v>NA</v>
      </c>
      <c r="B146" s="113">
        <f t="shared" si="34"/>
        <v>0</v>
      </c>
      <c r="C146" s="52">
        <v>0</v>
      </c>
      <c r="D146" s="115">
        <f>$G$17</f>
        <v>0</v>
      </c>
      <c r="E146" s="130">
        <f t="shared" si="38"/>
        <v>0</v>
      </c>
      <c r="F146" s="107">
        <f>($F$17)</f>
        <v>0</v>
      </c>
      <c r="G146" s="107">
        <f t="shared" si="35"/>
        <v>0</v>
      </c>
      <c r="H146" s="116">
        <f t="shared" si="36"/>
        <v>0</v>
      </c>
      <c r="I146" s="117">
        <f>$H$17</f>
        <v>0</v>
      </c>
      <c r="J146" s="107">
        <f t="shared" si="37"/>
        <v>0</v>
      </c>
      <c r="K146" s="107">
        <f>PV($I$17,(I146-1),0,J146)*-1</f>
        <v>0</v>
      </c>
    </row>
    <row r="147" spans="1:11">
      <c r="A147" s="112" t="str">
        <f>$A$18</f>
        <v>NA</v>
      </c>
      <c r="B147" s="113">
        <f t="shared" si="34"/>
        <v>0</v>
      </c>
      <c r="C147" s="52">
        <v>0</v>
      </c>
      <c r="D147" s="115">
        <f>$G$18</f>
        <v>0</v>
      </c>
      <c r="E147" s="130">
        <f t="shared" si="38"/>
        <v>0</v>
      </c>
      <c r="F147" s="107">
        <f>($F$18)</f>
        <v>0</v>
      </c>
      <c r="G147" s="107">
        <f t="shared" si="35"/>
        <v>0</v>
      </c>
      <c r="H147" s="116">
        <f t="shared" si="36"/>
        <v>0</v>
      </c>
      <c r="I147" s="117">
        <f>$H$17</f>
        <v>0</v>
      </c>
      <c r="J147" s="107">
        <f t="shared" si="37"/>
        <v>0</v>
      </c>
      <c r="K147" s="107">
        <f>PV($I$18,(I147-1),0,J147)*-1</f>
        <v>0</v>
      </c>
    </row>
    <row r="148" spans="1:11">
      <c r="A148" s="54"/>
      <c r="B148" s="113">
        <f>SUM(B139:B147)</f>
        <v>1.0042283298097252</v>
      </c>
      <c r="C148" s="116">
        <f>SUM(C139:C147)</f>
        <v>57</v>
      </c>
      <c r="D148" s="115">
        <f>SUM(D139:D147)</f>
        <v>9</v>
      </c>
      <c r="E148" s="127"/>
      <c r="F148" s="55"/>
      <c r="G148" s="53"/>
      <c r="H148" s="53"/>
      <c r="I148" s="53"/>
      <c r="J148" s="56"/>
      <c r="K148" s="107">
        <f>SUM(K139:K147)</f>
        <v>3234891.1245161169</v>
      </c>
    </row>
    <row r="149" spans="1:11">
      <c r="A149" s="57"/>
      <c r="B149" s="58"/>
      <c r="C149" s="59"/>
      <c r="D149" s="58"/>
      <c r="E149" s="58"/>
      <c r="F149" s="60"/>
      <c r="G149" s="58"/>
      <c r="H149" s="61"/>
      <c r="I149" s="62" t="s">
        <v>45</v>
      </c>
      <c r="J149" s="63"/>
      <c r="K149" s="119">
        <f>$K$18</f>
        <v>0</v>
      </c>
    </row>
    <row r="150" spans="1:11">
      <c r="A150" s="66"/>
      <c r="B150" s="64"/>
      <c r="C150" s="67"/>
      <c r="D150" s="64"/>
      <c r="E150" s="64"/>
      <c r="F150" s="22"/>
      <c r="G150" s="64"/>
      <c r="H150" s="68"/>
      <c r="I150" s="62" t="s">
        <v>39</v>
      </c>
      <c r="J150" s="69"/>
      <c r="K150" s="120">
        <f>K148-K149</f>
        <v>3234891.1245161169</v>
      </c>
    </row>
    <row r="151" spans="1:11">
      <c r="I151" s="70" t="s">
        <v>40</v>
      </c>
      <c r="J151" s="71"/>
      <c r="K151" s="120">
        <f>K150/($B$5)</f>
        <v>49013.501886607832</v>
      </c>
    </row>
    <row r="154" spans="1:11">
      <c r="A154" s="8" t="s">
        <v>50</v>
      </c>
      <c r="D154" s="2"/>
      <c r="E154" s="2"/>
      <c r="F154" s="2"/>
    </row>
    <row r="155" spans="1:11">
      <c r="A155" s="95" t="s">
        <v>51</v>
      </c>
      <c r="B155" s="96" t="s">
        <v>52</v>
      </c>
      <c r="C155" s="96" t="s">
        <v>53</v>
      </c>
      <c r="D155" s="97" t="s">
        <v>54</v>
      </c>
      <c r="E155" s="128"/>
      <c r="F155" s="98"/>
    </row>
    <row r="156" spans="1:11">
      <c r="A156" s="99"/>
      <c r="B156" s="100"/>
      <c r="C156" s="100"/>
      <c r="D156" s="62"/>
      <c r="E156" s="129"/>
      <c r="F156" s="101"/>
    </row>
    <row r="157" spans="1:11">
      <c r="A157" s="121" t="str">
        <f>A24</f>
        <v>Balanced Mix</v>
      </c>
      <c r="B157" s="102">
        <v>1</v>
      </c>
      <c r="C157" s="122">
        <f>C24</f>
        <v>94760.43914327884</v>
      </c>
      <c r="D157" s="62"/>
      <c r="E157" s="129"/>
      <c r="F157" s="101"/>
    </row>
    <row r="158" spans="1:11">
      <c r="A158" s="121" t="str">
        <f>A42</f>
        <v>As Currently Zoned</v>
      </c>
      <c r="B158" s="103">
        <v>2</v>
      </c>
      <c r="C158" s="123">
        <f>C42</f>
        <v>81101.788021106549</v>
      </c>
      <c r="D158" s="62"/>
      <c r="E158" s="129"/>
      <c r="F158" s="101"/>
    </row>
    <row r="159" spans="1:11">
      <c r="A159" s="121" t="str">
        <f>A61</f>
        <v>Retail Emphasis</v>
      </c>
      <c r="B159" s="103">
        <v>3</v>
      </c>
      <c r="C159" s="123">
        <f>C61</f>
        <v>76853.478288474595</v>
      </c>
      <c r="D159" s="62"/>
      <c r="E159" s="129"/>
      <c r="F159" s="101"/>
    </row>
    <row r="160" spans="1:11">
      <c r="A160" s="121" t="str">
        <f>A81</f>
        <v>Office Emphasis</v>
      </c>
      <c r="B160" s="103">
        <v>4</v>
      </c>
      <c r="C160" s="123">
        <f>C81</f>
        <v>76653.261964447636</v>
      </c>
      <c r="D160" s="62"/>
      <c r="E160" s="129"/>
      <c r="F160" s="101"/>
    </row>
    <row r="161" spans="1:6">
      <c r="A161" s="121" t="str">
        <f>A101</f>
        <v>Apartment Emphasis</v>
      </c>
      <c r="B161" s="103">
        <v>5</v>
      </c>
      <c r="C161" s="123">
        <f>C101</f>
        <v>86274.521093728952</v>
      </c>
      <c r="D161" s="62"/>
      <c r="E161" s="129"/>
      <c r="F161" s="101"/>
    </row>
    <row r="162" spans="1:6">
      <c r="A162" s="121" t="str">
        <f>A119</f>
        <v xml:space="preserve"> All Apartment</v>
      </c>
      <c r="B162" s="103">
        <v>6</v>
      </c>
      <c r="C162" s="123">
        <f>C119</f>
        <v>58065.127525246135</v>
      </c>
      <c r="D162" s="62"/>
      <c r="E162" s="129"/>
      <c r="F162" s="101"/>
    </row>
    <row r="163" spans="1:6">
      <c r="A163" s="121" t="str">
        <f>A137</f>
        <v>All Retail</v>
      </c>
      <c r="B163" s="103">
        <v>7</v>
      </c>
      <c r="C163" s="124">
        <f>C137</f>
        <v>49013.501886607832</v>
      </c>
      <c r="D163" s="62"/>
      <c r="E163" s="129"/>
      <c r="F163" s="101"/>
    </row>
  </sheetData>
  <mergeCells count="3">
    <mergeCell ref="D7:G7"/>
    <mergeCell ref="D6:G6"/>
    <mergeCell ref="D5:G5"/>
  </mergeCells>
  <phoneticPr fontId="0" type="noConversion"/>
  <printOptions horizontalCentered="1" verticalCentered="1"/>
  <pageMargins left="0.25" right="0.25" top="0.25" bottom="0.25" header="0.25" footer="0.25"/>
  <pageSetup scale="45" fitToHeight="2" orientation="landscape" horizontalDpi="300" verticalDpi="300" r:id="rId1"/>
  <headerFooter alignWithMargins="0">
    <oddFooter>&amp;C&amp;8&amp;F
&amp;A&amp;R&amp;8&amp;D
&amp;T</oddFooter>
  </headerFooter>
  <rowBreaks count="1" manualBreakCount="1">
    <brk id="3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Exh. 18.34 PV Mixed Use </vt:lpstr>
      <vt:lpstr>'Exh. 18.34 PV Mixed Use '!Print_Area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2014-06-26T20:55:18Z</cp:lastPrinted>
  <dcterms:created xsi:type="dcterms:W3CDTF">2005-09-22T17:25:37Z</dcterms:created>
  <dcterms:modified xsi:type="dcterms:W3CDTF">2014-07-02T14:19:12Z</dcterms:modified>
</cp:coreProperties>
</file>